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oudelaK\Desktop\VD Krizanovice SB, Opravy, Objekty\SO 05 Zatepleni sten pod strechou\"/>
    </mc:Choice>
  </mc:AlternateContent>
  <bookViews>
    <workbookView xWindow="0" yWindow="0" windowWidth="17325" windowHeight="11430"/>
  </bookViews>
  <sheets>
    <sheet name="Rekapitulace stavby" sheetId="1" r:id="rId1"/>
    <sheet name="01 - SO 01- Opravy  římsy..." sheetId="2" r:id="rId2"/>
    <sheet name="02 - SO 02- Výměna stáv. ..." sheetId="3" r:id="rId3"/>
    <sheet name="03 - SO 03- Opravy podlah..." sheetId="4" r:id="rId4"/>
    <sheet name="04 - SO 04- Opravy bočníc..." sheetId="5" r:id="rId5"/>
    <sheet name="05 - SO 05- Zateplení obv..." sheetId="6" r:id="rId6"/>
    <sheet name="06 - SO 06-Zateplení podl..." sheetId="7" r:id="rId7"/>
    <sheet name="07 - SO 07 opravy omítek ..." sheetId="8" r:id="rId8"/>
    <sheet name="08 - SO 08- Vedlejší náklady" sheetId="9" r:id="rId9"/>
  </sheets>
  <externalReferences>
    <externalReference r:id="rId10"/>
  </externalReferences>
  <definedNames>
    <definedName name="_xlnm._FilterDatabase" localSheetId="1" hidden="1">'01 - SO 01- Opravy  římsy...'!$C$90:$K$208</definedName>
    <definedName name="_xlnm._FilterDatabase" localSheetId="2" hidden="1">'02 - SO 02- Výměna stáv. ...'!$C$87:$K$140</definedName>
    <definedName name="_xlnm._FilterDatabase" localSheetId="3" hidden="1">'03 - SO 03- Opravy podlah...'!$C$91:$K$293</definedName>
    <definedName name="_xlnm._FilterDatabase" localSheetId="4" hidden="1">'04 - SO 04- Opravy bočníc...'!$C$83:$K$157</definedName>
    <definedName name="_xlnm._FilterDatabase" localSheetId="5" hidden="1">'05 - SO 05- Zateplení obv...'!$C$83:$K$138</definedName>
    <definedName name="_xlnm._FilterDatabase" localSheetId="6" hidden="1">'06 - SO 06-Zateplení podl...'!$C$82:$K$116</definedName>
    <definedName name="_xlnm._FilterDatabase" localSheetId="7" hidden="1">'07 - SO 07 opravy omítek ...'!$C$90:$K$263</definedName>
    <definedName name="_xlnm._FilterDatabase" localSheetId="8" hidden="1">'08 - SO 08- Vedlejší náklady'!$C$80:$K$85</definedName>
    <definedName name="_xlnm.Print_Titles" localSheetId="1">'01 - SO 01- Opravy  římsy...'!$90:$90</definedName>
    <definedName name="_xlnm.Print_Titles" localSheetId="2">'02 - SO 02- Výměna stáv. ...'!$87:$87</definedName>
    <definedName name="_xlnm.Print_Titles" localSheetId="3">'03 - SO 03- Opravy podlah...'!$91:$91</definedName>
    <definedName name="_xlnm.Print_Titles" localSheetId="4">'04 - SO 04- Opravy bočníc...'!$83:$83</definedName>
    <definedName name="_xlnm.Print_Titles" localSheetId="5">'05 - SO 05- Zateplení obv...'!$83:$83</definedName>
    <definedName name="_xlnm.Print_Titles" localSheetId="6">'06 - SO 06-Zateplení podl...'!$82:$82</definedName>
    <definedName name="_xlnm.Print_Titles" localSheetId="7">'07 - SO 07 opravy omítek ...'!$90:$90</definedName>
    <definedName name="_xlnm.Print_Titles" localSheetId="8">'08 - SO 08- Vedlejší náklady'!$80:$80</definedName>
    <definedName name="_xlnm.Print_Titles" localSheetId="0">'Rekapitulace stavby'!$52:$52</definedName>
    <definedName name="_xlnm.Print_Area" localSheetId="1">'01 - SO 01- Opravy  římsy...'!$C$4:$J$39,'01 - SO 01- Opravy  římsy...'!$C$45:$J$72,'01 - SO 01- Opravy  římsy...'!$C$78:$K$208</definedName>
    <definedName name="_xlnm.Print_Area" localSheetId="2">'02 - SO 02- Výměna stáv. ...'!$C$4:$J$39,'02 - SO 02- Výměna stáv. ...'!$C$45:$J$69,'02 - SO 02- Výměna stáv. ...'!$C$75:$K$140</definedName>
    <definedName name="_xlnm.Print_Area" localSheetId="3">'03 - SO 03- Opravy podlah...'!$C$4:$J$39,'03 - SO 03- Opravy podlah...'!$C$45:$J$73,'03 - SO 03- Opravy podlah...'!$C$79:$K$293</definedName>
    <definedName name="_xlnm.Print_Area" localSheetId="4">'04 - SO 04- Opravy bočníc...'!$C$4:$J$39,'04 - SO 04- Opravy bočníc...'!$C$45:$J$65,'04 - SO 04- Opravy bočníc...'!$C$71:$K$157</definedName>
    <definedName name="_xlnm.Print_Area" localSheetId="5">'05 - SO 05- Zateplení obv...'!$C$4:$J$39,'05 - SO 05- Zateplení obv...'!$C$45:$J$65,'05 - SO 05- Zateplení obv...'!$C$71:$K$138</definedName>
    <definedName name="_xlnm.Print_Area" localSheetId="6">'06 - SO 06-Zateplení podl...'!$C$4:$J$39,'06 - SO 06-Zateplení podl...'!$C$45:$J$64,'06 - SO 06-Zateplení podl...'!$C$70:$K$116</definedName>
    <definedName name="_xlnm.Print_Area" localSheetId="7">'07 - SO 07 opravy omítek ...'!$C$4:$J$39,'07 - SO 07 opravy omítek ...'!$C$45:$J$72,'07 - SO 07 opravy omítek ...'!$C$78:$K$263</definedName>
    <definedName name="_xlnm.Print_Area" localSheetId="8">'08 - SO 08- Vedlejší náklady'!$C$4:$J$39,'08 - SO 08- Vedlejší náklady'!$C$45:$J$62,'08 - SO 08- Vedlejší náklady'!$C$68:$K$85</definedName>
    <definedName name="_xlnm.Print_Area" localSheetId="0">'Rekapitulace stavby'!$D$4:$AO$36,'Rekapitulace stavby'!$C$42:$AQ$63</definedName>
  </definedNames>
  <calcPr calcId="152511"/>
</workbook>
</file>

<file path=xl/calcChain.xml><?xml version="1.0" encoding="utf-8"?>
<calcChain xmlns="http://schemas.openxmlformats.org/spreadsheetml/2006/main">
  <c r="E24" i="9" l="1"/>
  <c r="E18" i="9"/>
  <c r="J12" i="9"/>
  <c r="E18" i="8"/>
  <c r="J12" i="8"/>
  <c r="E24" i="7"/>
  <c r="E18" i="7"/>
  <c r="J12" i="7"/>
  <c r="E24" i="6"/>
  <c r="E18" i="6"/>
  <c r="J12" i="6"/>
  <c r="E18" i="5"/>
  <c r="J12" i="5"/>
  <c r="E24" i="4"/>
  <c r="E18" i="4"/>
  <c r="J12" i="4"/>
  <c r="E7" i="2" l="1"/>
  <c r="J37" i="9" l="1"/>
  <c r="J36" i="9"/>
  <c r="AY62" i="1"/>
  <c r="J35" i="9"/>
  <c r="AX62" i="1" s="1"/>
  <c r="BI85" i="9"/>
  <c r="BH85" i="9"/>
  <c r="BG85" i="9"/>
  <c r="BF85" i="9"/>
  <c r="T85" i="9"/>
  <c r="R85" i="9"/>
  <c r="P85" i="9"/>
  <c r="BK85" i="9"/>
  <c r="J85" i="9"/>
  <c r="BE85" i="9"/>
  <c r="BI84" i="9"/>
  <c r="F37" i="9" s="1"/>
  <c r="BD62" i="1" s="1"/>
  <c r="BH84" i="9"/>
  <c r="F36" i="9" s="1"/>
  <c r="BC62" i="1" s="1"/>
  <c r="BG84" i="9"/>
  <c r="F35" i="9"/>
  <c r="BB62" i="1" s="1"/>
  <c r="BF84" i="9"/>
  <c r="J34" i="9"/>
  <c r="AW62" i="1"/>
  <c r="F34" i="9"/>
  <c r="BA62" i="1" s="1"/>
  <c r="T84" i="9"/>
  <c r="T83" i="9"/>
  <c r="T82" i="9" s="1"/>
  <c r="T81" i="9" s="1"/>
  <c r="R84" i="9"/>
  <c r="R83" i="9"/>
  <c r="R82" i="9" s="1"/>
  <c r="R81" i="9" s="1"/>
  <c r="P84" i="9"/>
  <c r="P83" i="9"/>
  <c r="P82" i="9" s="1"/>
  <c r="P81" i="9" s="1"/>
  <c r="AU62" i="1" s="1"/>
  <c r="BK84" i="9"/>
  <c r="BK83" i="9" s="1"/>
  <c r="J84" i="9"/>
  <c r="BE84" i="9"/>
  <c r="J33" i="9"/>
  <c r="AV62" i="1" s="1"/>
  <c r="AT62" i="1" s="1"/>
  <c r="J77" i="9"/>
  <c r="F77" i="9"/>
  <c r="F75" i="9"/>
  <c r="E73" i="9"/>
  <c r="F54" i="9"/>
  <c r="F52" i="9"/>
  <c r="E50" i="9"/>
  <c r="J24" i="9"/>
  <c r="F78" i="9"/>
  <c r="J75" i="9"/>
  <c r="E7" i="9"/>
  <c r="J37" i="8"/>
  <c r="J36" i="8"/>
  <c r="AY61" i="1" s="1"/>
  <c r="J35" i="8"/>
  <c r="AX61" i="1"/>
  <c r="BI256" i="8"/>
  <c r="BH256" i="8"/>
  <c r="BG256" i="8"/>
  <c r="BF256" i="8"/>
  <c r="T256" i="8"/>
  <c r="T255" i="8" s="1"/>
  <c r="R256" i="8"/>
  <c r="R255" i="8"/>
  <c r="P256" i="8"/>
  <c r="P255" i="8" s="1"/>
  <c r="BK256" i="8"/>
  <c r="BK255" i="8"/>
  <c r="J255" i="8"/>
  <c r="J71" i="8" s="1"/>
  <c r="J256" i="8"/>
  <c r="BE256" i="8" s="1"/>
  <c r="BI244" i="8"/>
  <c r="BH244" i="8"/>
  <c r="BG244" i="8"/>
  <c r="BF244" i="8"/>
  <c r="T244" i="8"/>
  <c r="T238" i="8" s="1"/>
  <c r="R244" i="8"/>
  <c r="P244" i="8"/>
  <c r="BK244" i="8"/>
  <c r="J244" i="8"/>
  <c r="BE244" i="8" s="1"/>
  <c r="BI239" i="8"/>
  <c r="BH239" i="8"/>
  <c r="BG239" i="8"/>
  <c r="BF239" i="8"/>
  <c r="T239" i="8"/>
  <c r="R239" i="8"/>
  <c r="R238" i="8" s="1"/>
  <c r="P239" i="8"/>
  <c r="P238" i="8"/>
  <c r="BK239" i="8"/>
  <c r="BK238" i="8" s="1"/>
  <c r="J238" i="8" s="1"/>
  <c r="J70" i="8" s="1"/>
  <c r="J239" i="8"/>
  <c r="BE239" i="8"/>
  <c r="BI230" i="8"/>
  <c r="BH230" i="8"/>
  <c r="BG230" i="8"/>
  <c r="BF230" i="8"/>
  <c r="T230" i="8"/>
  <c r="T229" i="8"/>
  <c r="R230" i="8"/>
  <c r="R229" i="8" s="1"/>
  <c r="P230" i="8"/>
  <c r="P229" i="8"/>
  <c r="BK230" i="8"/>
  <c r="BK229" i="8" s="1"/>
  <c r="J229" i="8" s="1"/>
  <c r="J69" i="8" s="1"/>
  <c r="J230" i="8"/>
  <c r="BE230" i="8"/>
  <c r="BI228" i="8"/>
  <c r="BH228" i="8"/>
  <c r="BG228" i="8"/>
  <c r="BF228" i="8"/>
  <c r="T228" i="8"/>
  <c r="R228" i="8"/>
  <c r="P228" i="8"/>
  <c r="P215" i="8" s="1"/>
  <c r="BK228" i="8"/>
  <c r="J228" i="8"/>
  <c r="BE228" i="8"/>
  <c r="BI224" i="8"/>
  <c r="BH224" i="8"/>
  <c r="BG224" i="8"/>
  <c r="BF224" i="8"/>
  <c r="T224" i="8"/>
  <c r="T215" i="8" s="1"/>
  <c r="R224" i="8"/>
  <c r="P224" i="8"/>
  <c r="BK224" i="8"/>
  <c r="J224" i="8"/>
  <c r="BE224" i="8" s="1"/>
  <c r="BI216" i="8"/>
  <c r="BH216" i="8"/>
  <c r="BG216" i="8"/>
  <c r="BF216" i="8"/>
  <c r="T216" i="8"/>
  <c r="R216" i="8"/>
  <c r="R215" i="8" s="1"/>
  <c r="P216" i="8"/>
  <c r="BK216" i="8"/>
  <c r="BK215" i="8" s="1"/>
  <c r="J215" i="8" s="1"/>
  <c r="J68" i="8" s="1"/>
  <c r="J216" i="8"/>
  <c r="BE216" i="8"/>
  <c r="BI214" i="8"/>
  <c r="BH214" i="8"/>
  <c r="BG214" i="8"/>
  <c r="BF214" i="8"/>
  <c r="T214" i="8"/>
  <c r="R214" i="8"/>
  <c r="P214" i="8"/>
  <c r="BK214" i="8"/>
  <c r="J214" i="8"/>
  <c r="BE214" i="8"/>
  <c r="BI205" i="8"/>
  <c r="BH205" i="8"/>
  <c r="BG205" i="8"/>
  <c r="BF205" i="8"/>
  <c r="T205" i="8"/>
  <c r="R205" i="8"/>
  <c r="P205" i="8"/>
  <c r="BK205" i="8"/>
  <c r="J205" i="8"/>
  <c r="BE205" i="8" s="1"/>
  <c r="BI204" i="8"/>
  <c r="BH204" i="8"/>
  <c r="BG204" i="8"/>
  <c r="BF204" i="8"/>
  <c r="T204" i="8"/>
  <c r="R204" i="8"/>
  <c r="P204" i="8"/>
  <c r="BK204" i="8"/>
  <c r="J204" i="8"/>
  <c r="BE204" i="8"/>
  <c r="BI201" i="8"/>
  <c r="BH201" i="8"/>
  <c r="BG201" i="8"/>
  <c r="BF201" i="8"/>
  <c r="T201" i="8"/>
  <c r="R201" i="8"/>
  <c r="P201" i="8"/>
  <c r="BK201" i="8"/>
  <c r="J201" i="8"/>
  <c r="BE201" i="8" s="1"/>
  <c r="BI194" i="8"/>
  <c r="BH194" i="8"/>
  <c r="BG194" i="8"/>
  <c r="BF194" i="8"/>
  <c r="T194" i="8"/>
  <c r="R194" i="8"/>
  <c r="R193" i="8" s="1"/>
  <c r="P194" i="8"/>
  <c r="BK194" i="8"/>
  <c r="BK193" i="8"/>
  <c r="J194" i="8"/>
  <c r="BE194" i="8" s="1"/>
  <c r="BI191" i="8"/>
  <c r="BH191" i="8"/>
  <c r="BG191" i="8"/>
  <c r="BF191" i="8"/>
  <c r="T191" i="8"/>
  <c r="T190" i="8" s="1"/>
  <c r="R191" i="8"/>
  <c r="R190" i="8"/>
  <c r="P191" i="8"/>
  <c r="P190" i="8" s="1"/>
  <c r="BK191" i="8"/>
  <c r="BK190" i="8"/>
  <c r="J190" i="8"/>
  <c r="J65" i="8" s="1"/>
  <c r="J191" i="8"/>
  <c r="BE191" i="8" s="1"/>
  <c r="BI189" i="8"/>
  <c r="BH189" i="8"/>
  <c r="BG189" i="8"/>
  <c r="BF189" i="8"/>
  <c r="T189" i="8"/>
  <c r="R189" i="8"/>
  <c r="P189" i="8"/>
  <c r="BK189" i="8"/>
  <c r="J189" i="8"/>
  <c r="BE189" i="8" s="1"/>
  <c r="BI187" i="8"/>
  <c r="BH187" i="8"/>
  <c r="BG187" i="8"/>
  <c r="BF187" i="8"/>
  <c r="T187" i="8"/>
  <c r="R187" i="8"/>
  <c r="P187" i="8"/>
  <c r="P184" i="8" s="1"/>
  <c r="BK187" i="8"/>
  <c r="J187" i="8"/>
  <c r="BE187" i="8"/>
  <c r="BI186" i="8"/>
  <c r="BH186" i="8"/>
  <c r="BG186" i="8"/>
  <c r="BF186" i="8"/>
  <c r="T186" i="8"/>
  <c r="R186" i="8"/>
  <c r="P186" i="8"/>
  <c r="BK186" i="8"/>
  <c r="J186" i="8"/>
  <c r="BE186" i="8" s="1"/>
  <c r="BI185" i="8"/>
  <c r="BH185" i="8"/>
  <c r="BG185" i="8"/>
  <c r="BF185" i="8"/>
  <c r="T185" i="8"/>
  <c r="R185" i="8"/>
  <c r="R184" i="8" s="1"/>
  <c r="P185" i="8"/>
  <c r="BK185" i="8"/>
  <c r="BK184" i="8" s="1"/>
  <c r="J184" i="8" s="1"/>
  <c r="J64" i="8" s="1"/>
  <c r="J185" i="8"/>
  <c r="BE185" i="8"/>
  <c r="BI176" i="8"/>
  <c r="BH176" i="8"/>
  <c r="BG176" i="8"/>
  <c r="BF176" i="8"/>
  <c r="T176" i="8"/>
  <c r="R176" i="8"/>
  <c r="P176" i="8"/>
  <c r="BK176" i="8"/>
  <c r="J176" i="8"/>
  <c r="BE176" i="8"/>
  <c r="BI169" i="8"/>
  <c r="BH169" i="8"/>
  <c r="BG169" i="8"/>
  <c r="BF169" i="8"/>
  <c r="T169" i="8"/>
  <c r="R169" i="8"/>
  <c r="R143" i="8" s="1"/>
  <c r="P169" i="8"/>
  <c r="BK169" i="8"/>
  <c r="J169" i="8"/>
  <c r="BE169" i="8" s="1"/>
  <c r="BI160" i="8"/>
  <c r="BH160" i="8"/>
  <c r="BG160" i="8"/>
  <c r="BF160" i="8"/>
  <c r="T160" i="8"/>
  <c r="R160" i="8"/>
  <c r="P160" i="8"/>
  <c r="BK160" i="8"/>
  <c r="BK143" i="8" s="1"/>
  <c r="J143" i="8" s="1"/>
  <c r="J63" i="8" s="1"/>
  <c r="J160" i="8"/>
  <c r="BE160" i="8"/>
  <c r="BI144" i="8"/>
  <c r="BH144" i="8"/>
  <c r="BG144" i="8"/>
  <c r="BF144" i="8"/>
  <c r="T144" i="8"/>
  <c r="R144" i="8"/>
  <c r="P144" i="8"/>
  <c r="P143" i="8" s="1"/>
  <c r="BK144" i="8"/>
  <c r="J144" i="8"/>
  <c r="BE144" i="8" s="1"/>
  <c r="BI131" i="8"/>
  <c r="BH131" i="8"/>
  <c r="BG131" i="8"/>
  <c r="BF131" i="8"/>
  <c r="T131" i="8"/>
  <c r="R131" i="8"/>
  <c r="P131" i="8"/>
  <c r="BK131" i="8"/>
  <c r="J131" i="8"/>
  <c r="BE131" i="8" s="1"/>
  <c r="BI123" i="8"/>
  <c r="BH123" i="8"/>
  <c r="BG123" i="8"/>
  <c r="BF123" i="8"/>
  <c r="T123" i="8"/>
  <c r="R123" i="8"/>
  <c r="P123" i="8"/>
  <c r="BK123" i="8"/>
  <c r="J123" i="8"/>
  <c r="BE123" i="8"/>
  <c r="BI115" i="8"/>
  <c r="BH115" i="8"/>
  <c r="BG115" i="8"/>
  <c r="BF115" i="8"/>
  <c r="T115" i="8"/>
  <c r="R115" i="8"/>
  <c r="R100" i="8" s="1"/>
  <c r="P115" i="8"/>
  <c r="BK115" i="8"/>
  <c r="J115" i="8"/>
  <c r="BE115" i="8" s="1"/>
  <c r="BI107" i="8"/>
  <c r="BH107" i="8"/>
  <c r="BG107" i="8"/>
  <c r="BF107" i="8"/>
  <c r="T107" i="8"/>
  <c r="R107" i="8"/>
  <c r="P107" i="8"/>
  <c r="BK107" i="8"/>
  <c r="BK100" i="8" s="1"/>
  <c r="J100" i="8" s="1"/>
  <c r="J62" i="8" s="1"/>
  <c r="J107" i="8"/>
  <c r="BE107" i="8"/>
  <c r="BI101" i="8"/>
  <c r="BH101" i="8"/>
  <c r="BG101" i="8"/>
  <c r="BF101" i="8"/>
  <c r="T101" i="8"/>
  <c r="R101" i="8"/>
  <c r="P101" i="8"/>
  <c r="P100" i="8" s="1"/>
  <c r="P92" i="8" s="1"/>
  <c r="BK101" i="8"/>
  <c r="J101" i="8"/>
  <c r="BE101" i="8" s="1"/>
  <c r="BI94" i="8"/>
  <c r="F37" i="8" s="1"/>
  <c r="BD61" i="1" s="1"/>
  <c r="BH94" i="8"/>
  <c r="F36" i="8"/>
  <c r="BC61" i="1" s="1"/>
  <c r="BG94" i="8"/>
  <c r="BF94" i="8"/>
  <c r="J34" i="8" s="1"/>
  <c r="AW61" i="1" s="1"/>
  <c r="F34" i="8"/>
  <c r="BA61" i="1" s="1"/>
  <c r="T94" i="8"/>
  <c r="T93" i="8"/>
  <c r="R94" i="8"/>
  <c r="R93" i="8"/>
  <c r="R92" i="8"/>
  <c r="P94" i="8"/>
  <c r="P93" i="8"/>
  <c r="BK94" i="8"/>
  <c r="BK93" i="8"/>
  <c r="J94" i="8"/>
  <c r="BE94" i="8" s="1"/>
  <c r="F87" i="8"/>
  <c r="F85" i="8"/>
  <c r="E83" i="8"/>
  <c r="F54" i="8"/>
  <c r="F52" i="8"/>
  <c r="E50" i="8"/>
  <c r="J24" i="8"/>
  <c r="E24" i="8"/>
  <c r="E7" i="8"/>
  <c r="E81" i="8" s="1"/>
  <c r="J37" i="7"/>
  <c r="J36" i="7"/>
  <c r="AY60" i="1"/>
  <c r="J35" i="7"/>
  <c r="AX60" i="1" s="1"/>
  <c r="BI116" i="7"/>
  <c r="BH116" i="7"/>
  <c r="BG116" i="7"/>
  <c r="BF116" i="7"/>
  <c r="T116" i="7"/>
  <c r="R116" i="7"/>
  <c r="R113" i="7" s="1"/>
  <c r="P116" i="7"/>
  <c r="BK116" i="7"/>
  <c r="J116" i="7"/>
  <c r="BE116" i="7"/>
  <c r="BI114" i="7"/>
  <c r="BH114" i="7"/>
  <c r="BG114" i="7"/>
  <c r="BF114" i="7"/>
  <c r="T114" i="7"/>
  <c r="T113" i="7" s="1"/>
  <c r="R114" i="7"/>
  <c r="P114" i="7"/>
  <c r="P113" i="7" s="1"/>
  <c r="BK114" i="7"/>
  <c r="BK113" i="7"/>
  <c r="J113" i="7" s="1"/>
  <c r="J63" i="7" s="1"/>
  <c r="J114" i="7"/>
  <c r="BE114" i="7"/>
  <c r="BI112" i="7"/>
  <c r="BH112" i="7"/>
  <c r="BG112" i="7"/>
  <c r="BF112" i="7"/>
  <c r="T112" i="7"/>
  <c r="R112" i="7"/>
  <c r="P112" i="7"/>
  <c r="BK112" i="7"/>
  <c r="J112" i="7"/>
  <c r="BE112" i="7" s="1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 s="1"/>
  <c r="BI105" i="7"/>
  <c r="BH105" i="7"/>
  <c r="BG105" i="7"/>
  <c r="BF105" i="7"/>
  <c r="T105" i="7"/>
  <c r="R105" i="7"/>
  <c r="P105" i="7"/>
  <c r="BK105" i="7"/>
  <c r="J105" i="7"/>
  <c r="BE105" i="7"/>
  <c r="BI103" i="7"/>
  <c r="BH103" i="7"/>
  <c r="BG103" i="7"/>
  <c r="BF103" i="7"/>
  <c r="T103" i="7"/>
  <c r="R103" i="7"/>
  <c r="P103" i="7"/>
  <c r="BK103" i="7"/>
  <c r="J103" i="7"/>
  <c r="BE103" i="7" s="1"/>
  <c r="BI99" i="7"/>
  <c r="BH99" i="7"/>
  <c r="BG99" i="7"/>
  <c r="BF99" i="7"/>
  <c r="T99" i="7"/>
  <c r="T98" i="7"/>
  <c r="R99" i="7"/>
  <c r="P99" i="7"/>
  <c r="P98" i="7"/>
  <c r="BK99" i="7"/>
  <c r="J99" i="7"/>
  <c r="BE99" i="7" s="1"/>
  <c r="BI97" i="7"/>
  <c r="BH97" i="7"/>
  <c r="BG97" i="7"/>
  <c r="BF97" i="7"/>
  <c r="T97" i="7"/>
  <c r="R97" i="7"/>
  <c r="P97" i="7"/>
  <c r="BK97" i="7"/>
  <c r="J97" i="7"/>
  <c r="BE97" i="7"/>
  <c r="BI95" i="7"/>
  <c r="BH95" i="7"/>
  <c r="BG95" i="7"/>
  <c r="BF95" i="7"/>
  <c r="T95" i="7"/>
  <c r="R95" i="7"/>
  <c r="P95" i="7"/>
  <c r="BK95" i="7"/>
  <c r="J95" i="7"/>
  <c r="BE95" i="7" s="1"/>
  <c r="BI91" i="7"/>
  <c r="BH91" i="7"/>
  <c r="BG91" i="7"/>
  <c r="BF91" i="7"/>
  <c r="T91" i="7"/>
  <c r="R91" i="7"/>
  <c r="P91" i="7"/>
  <c r="BK91" i="7"/>
  <c r="J91" i="7"/>
  <c r="BE91" i="7"/>
  <c r="F33" i="7" s="1"/>
  <c r="AZ60" i="1" s="1"/>
  <c r="BI89" i="7"/>
  <c r="BH89" i="7"/>
  <c r="BG89" i="7"/>
  <c r="BF89" i="7"/>
  <c r="T89" i="7"/>
  <c r="R89" i="7"/>
  <c r="P89" i="7"/>
  <c r="BK89" i="7"/>
  <c r="J89" i="7"/>
  <c r="BE89" i="7" s="1"/>
  <c r="BI86" i="7"/>
  <c r="F37" i="7"/>
  <c r="BD60" i="1" s="1"/>
  <c r="BH86" i="7"/>
  <c r="F36" i="7" s="1"/>
  <c r="BC60" i="1" s="1"/>
  <c r="BG86" i="7"/>
  <c r="F35" i="7" s="1"/>
  <c r="BB60" i="1" s="1"/>
  <c r="BF86" i="7"/>
  <c r="T86" i="7"/>
  <c r="T85" i="7" s="1"/>
  <c r="T84" i="7" s="1"/>
  <c r="T83" i="7" s="1"/>
  <c r="R86" i="7"/>
  <c r="P86" i="7"/>
  <c r="P85" i="7" s="1"/>
  <c r="BK86" i="7"/>
  <c r="J86" i="7"/>
  <c r="BE86" i="7" s="1"/>
  <c r="F79" i="7"/>
  <c r="F77" i="7"/>
  <c r="E75" i="7"/>
  <c r="F54" i="7"/>
  <c r="F52" i="7"/>
  <c r="E50" i="7"/>
  <c r="J24" i="7"/>
  <c r="F55" i="7"/>
  <c r="J77" i="7"/>
  <c r="J52" i="7"/>
  <c r="E7" i="7"/>
  <c r="E73" i="7" s="1"/>
  <c r="J37" i="6"/>
  <c r="J36" i="6"/>
  <c r="AY59" i="1"/>
  <c r="J35" i="6"/>
  <c r="AX59" i="1" s="1"/>
  <c r="BI138" i="6"/>
  <c r="BH138" i="6"/>
  <c r="BG138" i="6"/>
  <c r="BF138" i="6"/>
  <c r="T138" i="6"/>
  <c r="T137" i="6"/>
  <c r="R138" i="6"/>
  <c r="R137" i="6" s="1"/>
  <c r="P138" i="6"/>
  <c r="P137" i="6"/>
  <c r="BK138" i="6"/>
  <c r="BK137" i="6" s="1"/>
  <c r="J137" i="6" s="1"/>
  <c r="J64" i="6" s="1"/>
  <c r="J138" i="6"/>
  <c r="BE138" i="6"/>
  <c r="BI136" i="6"/>
  <c r="BH136" i="6"/>
  <c r="BG136" i="6"/>
  <c r="BF136" i="6"/>
  <c r="T136" i="6"/>
  <c r="R136" i="6"/>
  <c r="P136" i="6"/>
  <c r="BK136" i="6"/>
  <c r="J136" i="6"/>
  <c r="BE136" i="6"/>
  <c r="BI134" i="6"/>
  <c r="BH134" i="6"/>
  <c r="BG134" i="6"/>
  <c r="BF134" i="6"/>
  <c r="T134" i="6"/>
  <c r="R134" i="6"/>
  <c r="R131" i="6" s="1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BK131" i="6" s="1"/>
  <c r="J133" i="6"/>
  <c r="BE133" i="6"/>
  <c r="BI132" i="6"/>
  <c r="BH132" i="6"/>
  <c r="BG132" i="6"/>
  <c r="BF132" i="6"/>
  <c r="T132" i="6"/>
  <c r="T131" i="6"/>
  <c r="R132" i="6"/>
  <c r="P132" i="6"/>
  <c r="P131" i="6" s="1"/>
  <c r="BK132" i="6"/>
  <c r="J131" i="6"/>
  <c r="J63" i="6" s="1"/>
  <c r="J132" i="6"/>
  <c r="BE132" i="6" s="1"/>
  <c r="BI121" i="6"/>
  <c r="BH121" i="6"/>
  <c r="BG121" i="6"/>
  <c r="BF121" i="6"/>
  <c r="T121" i="6"/>
  <c r="T120" i="6"/>
  <c r="R121" i="6"/>
  <c r="R120" i="6" s="1"/>
  <c r="P121" i="6"/>
  <c r="P120" i="6" s="1"/>
  <c r="BK121" i="6"/>
  <c r="BK120" i="6" s="1"/>
  <c r="J120" i="6"/>
  <c r="J62" i="6" s="1"/>
  <c r="J121" i="6"/>
  <c r="BE121" i="6" s="1"/>
  <c r="BI97" i="6"/>
  <c r="BH97" i="6"/>
  <c r="BG97" i="6"/>
  <c r="BF97" i="6"/>
  <c r="T97" i="6"/>
  <c r="T86" i="6" s="1"/>
  <c r="R97" i="6"/>
  <c r="R86" i="6" s="1"/>
  <c r="P97" i="6"/>
  <c r="BK97" i="6"/>
  <c r="J97" i="6"/>
  <c r="BE97" i="6"/>
  <c r="BI95" i="6"/>
  <c r="BH95" i="6"/>
  <c r="BG95" i="6"/>
  <c r="F35" i="6" s="1"/>
  <c r="BF95" i="6"/>
  <c r="T95" i="6"/>
  <c r="R95" i="6"/>
  <c r="P95" i="6"/>
  <c r="P86" i="6" s="1"/>
  <c r="BK95" i="6"/>
  <c r="J95" i="6"/>
  <c r="BE95" i="6"/>
  <c r="BI87" i="6"/>
  <c r="F37" i="6"/>
  <c r="BD59" i="1" s="1"/>
  <c r="BH87" i="6"/>
  <c r="F36" i="6"/>
  <c r="BC59" i="1" s="1"/>
  <c r="BG87" i="6"/>
  <c r="BB59" i="1"/>
  <c r="BF87" i="6"/>
  <c r="T87" i="6"/>
  <c r="T85" i="6"/>
  <c r="T84" i="6" s="1"/>
  <c r="R87" i="6"/>
  <c r="R85" i="6"/>
  <c r="R84" i="6"/>
  <c r="P87" i="6"/>
  <c r="BK87" i="6"/>
  <c r="BK86" i="6"/>
  <c r="BK85" i="6" s="1"/>
  <c r="J85" i="6" s="1"/>
  <c r="J86" i="6"/>
  <c r="J61" i="6" s="1"/>
  <c r="BK84" i="6"/>
  <c r="J84" i="6"/>
  <c r="J87" i="6"/>
  <c r="BE87" i="6" s="1"/>
  <c r="F33" i="6"/>
  <c r="AZ59" i="1" s="1"/>
  <c r="J60" i="6"/>
  <c r="F80" i="6"/>
  <c r="F78" i="6"/>
  <c r="E76" i="6"/>
  <c r="F54" i="6"/>
  <c r="F52" i="6"/>
  <c r="E50" i="6"/>
  <c r="J24" i="6"/>
  <c r="F55" i="6"/>
  <c r="E7" i="6"/>
  <c r="E74" i="6"/>
  <c r="E48" i="6"/>
  <c r="J37" i="5"/>
  <c r="J36" i="5"/>
  <c r="AY58" i="1"/>
  <c r="J35" i="5"/>
  <c r="AX58" i="1" s="1"/>
  <c r="BI156" i="5"/>
  <c r="BH156" i="5"/>
  <c r="BG156" i="5"/>
  <c r="BF156" i="5"/>
  <c r="T156" i="5"/>
  <c r="R156" i="5"/>
  <c r="R137" i="5" s="1"/>
  <c r="P156" i="5"/>
  <c r="BK156" i="5"/>
  <c r="J156" i="5"/>
  <c r="BE156" i="5"/>
  <c r="BI138" i="5"/>
  <c r="BH138" i="5"/>
  <c r="BG138" i="5"/>
  <c r="BF138" i="5"/>
  <c r="T138" i="5"/>
  <c r="T137" i="5" s="1"/>
  <c r="R138" i="5"/>
  <c r="P138" i="5"/>
  <c r="BK138" i="5"/>
  <c r="BK137" i="5"/>
  <c r="J137" i="5" s="1"/>
  <c r="J138" i="5"/>
  <c r="BE138" i="5"/>
  <c r="J64" i="5"/>
  <c r="BI136" i="5"/>
  <c r="BH136" i="5"/>
  <c r="BG136" i="5"/>
  <c r="BF136" i="5"/>
  <c r="T136" i="5"/>
  <c r="R136" i="5"/>
  <c r="P136" i="5"/>
  <c r="BK136" i="5"/>
  <c r="J136" i="5"/>
  <c r="BE136" i="5" s="1"/>
  <c r="BI134" i="5"/>
  <c r="BH134" i="5"/>
  <c r="BG134" i="5"/>
  <c r="BF134" i="5"/>
  <c r="T134" i="5"/>
  <c r="R134" i="5"/>
  <c r="P134" i="5"/>
  <c r="BK134" i="5"/>
  <c r="J134" i="5"/>
  <c r="BE134" i="5"/>
  <c r="BI118" i="5"/>
  <c r="BH118" i="5"/>
  <c r="BG118" i="5"/>
  <c r="BF118" i="5"/>
  <c r="T118" i="5"/>
  <c r="R118" i="5"/>
  <c r="P118" i="5"/>
  <c r="BK118" i="5"/>
  <c r="J118" i="5"/>
  <c r="BE118" i="5" s="1"/>
  <c r="BI114" i="5"/>
  <c r="BH114" i="5"/>
  <c r="BG114" i="5"/>
  <c r="BF114" i="5"/>
  <c r="T114" i="5"/>
  <c r="R114" i="5"/>
  <c r="R97" i="5" s="1"/>
  <c r="P114" i="5"/>
  <c r="BK114" i="5"/>
  <c r="J114" i="5"/>
  <c r="BE114" i="5"/>
  <c r="BI98" i="5"/>
  <c r="BH98" i="5"/>
  <c r="BG98" i="5"/>
  <c r="BF98" i="5"/>
  <c r="T98" i="5"/>
  <c r="R98" i="5"/>
  <c r="P98" i="5"/>
  <c r="BK98" i="5"/>
  <c r="BK97" i="5"/>
  <c r="J97" i="5" s="1"/>
  <c r="J63" i="5" s="1"/>
  <c r="J98" i="5"/>
  <c r="BE98" i="5"/>
  <c r="BI96" i="5"/>
  <c r="BH96" i="5"/>
  <c r="BG96" i="5"/>
  <c r="BF96" i="5"/>
  <c r="T96" i="5"/>
  <c r="R96" i="5"/>
  <c r="P96" i="5"/>
  <c r="BK96" i="5"/>
  <c r="BK92" i="5" s="1"/>
  <c r="J92" i="5" s="1"/>
  <c r="J62" i="5" s="1"/>
  <c r="J96" i="5"/>
  <c r="BE96" i="5" s="1"/>
  <c r="BI94" i="5"/>
  <c r="BH94" i="5"/>
  <c r="BG94" i="5"/>
  <c r="F35" i="5" s="1"/>
  <c r="BB58" i="1" s="1"/>
  <c r="BF94" i="5"/>
  <c r="T94" i="5"/>
  <c r="R94" i="5"/>
  <c r="R92" i="5" s="1"/>
  <c r="P94" i="5"/>
  <c r="P92" i="5" s="1"/>
  <c r="BK94" i="5"/>
  <c r="J94" i="5"/>
  <c r="BE94" i="5"/>
  <c r="BI93" i="5"/>
  <c r="BH93" i="5"/>
  <c r="BG93" i="5"/>
  <c r="BF93" i="5"/>
  <c r="T93" i="5"/>
  <c r="T92" i="5" s="1"/>
  <c r="R93" i="5"/>
  <c r="P93" i="5"/>
  <c r="BK93" i="5"/>
  <c r="J93" i="5"/>
  <c r="BE93" i="5"/>
  <c r="BI90" i="5"/>
  <c r="BH90" i="5"/>
  <c r="BG90" i="5"/>
  <c r="BF90" i="5"/>
  <c r="T90" i="5"/>
  <c r="R90" i="5"/>
  <c r="P90" i="5"/>
  <c r="BK90" i="5"/>
  <c r="J90" i="5"/>
  <c r="BE90" i="5"/>
  <c r="BI88" i="5"/>
  <c r="BH88" i="5"/>
  <c r="BG88" i="5"/>
  <c r="BF88" i="5"/>
  <c r="T88" i="5"/>
  <c r="R88" i="5"/>
  <c r="P88" i="5"/>
  <c r="BK88" i="5"/>
  <c r="J88" i="5"/>
  <c r="BE88" i="5" s="1"/>
  <c r="BI87" i="5"/>
  <c r="BH87" i="5"/>
  <c r="F36" i="5" s="1"/>
  <c r="BC58" i="1" s="1"/>
  <c r="BG87" i="5"/>
  <c r="BF87" i="5"/>
  <c r="T87" i="5"/>
  <c r="R87" i="5"/>
  <c r="P87" i="5"/>
  <c r="BK87" i="5"/>
  <c r="J87" i="5"/>
  <c r="BE87" i="5"/>
  <c r="J33" i="5" s="1"/>
  <c r="AV58" i="1" s="1"/>
  <c r="BI86" i="5"/>
  <c r="BH86" i="5"/>
  <c r="BG86" i="5"/>
  <c r="BF86" i="5"/>
  <c r="T86" i="5"/>
  <c r="T85" i="5"/>
  <c r="R86" i="5"/>
  <c r="P86" i="5"/>
  <c r="P85" i="5" s="1"/>
  <c r="BK86" i="5"/>
  <c r="BK85" i="5"/>
  <c r="J85" i="5"/>
  <c r="J86" i="5"/>
  <c r="BE86" i="5"/>
  <c r="J60" i="5"/>
  <c r="F80" i="5"/>
  <c r="F78" i="5"/>
  <c r="E76" i="5"/>
  <c r="F54" i="5"/>
  <c r="F52" i="5"/>
  <c r="E50" i="5"/>
  <c r="J24" i="5"/>
  <c r="E24" i="5"/>
  <c r="F55" i="5"/>
  <c r="J52" i="5"/>
  <c r="J78" i="5"/>
  <c r="E7" i="5"/>
  <c r="E74" i="5" s="1"/>
  <c r="J37" i="4"/>
  <c r="J36" i="4"/>
  <c r="AY57" i="1"/>
  <c r="J35" i="4"/>
  <c r="AX57" i="1" s="1"/>
  <c r="BI293" i="4"/>
  <c r="BH293" i="4"/>
  <c r="BG293" i="4"/>
  <c r="BF293" i="4"/>
  <c r="T293" i="4"/>
  <c r="R293" i="4"/>
  <c r="P293" i="4"/>
  <c r="BK293" i="4"/>
  <c r="J293" i="4"/>
  <c r="BE293" i="4"/>
  <c r="BI290" i="4"/>
  <c r="BH290" i="4"/>
  <c r="BG290" i="4"/>
  <c r="BF290" i="4"/>
  <c r="T290" i="4"/>
  <c r="R290" i="4"/>
  <c r="P290" i="4"/>
  <c r="BK290" i="4"/>
  <c r="J290" i="4"/>
  <c r="BE290" i="4" s="1"/>
  <c r="BI283" i="4"/>
  <c r="BH283" i="4"/>
  <c r="BG283" i="4"/>
  <c r="BF283" i="4"/>
  <c r="T283" i="4"/>
  <c r="R283" i="4"/>
  <c r="P283" i="4"/>
  <c r="BK283" i="4"/>
  <c r="J283" i="4"/>
  <c r="BE283" i="4"/>
  <c r="BI281" i="4"/>
  <c r="BH281" i="4"/>
  <c r="BG281" i="4"/>
  <c r="BF281" i="4"/>
  <c r="T281" i="4"/>
  <c r="R281" i="4"/>
  <c r="P281" i="4"/>
  <c r="BK281" i="4"/>
  <c r="J281" i="4"/>
  <c r="BE281" i="4" s="1"/>
  <c r="BI278" i="4"/>
  <c r="BH278" i="4"/>
  <c r="BG278" i="4"/>
  <c r="BF278" i="4"/>
  <c r="T278" i="4"/>
  <c r="R278" i="4"/>
  <c r="P278" i="4"/>
  <c r="BK278" i="4"/>
  <c r="J278" i="4"/>
  <c r="BE278" i="4"/>
  <c r="BI270" i="4"/>
  <c r="BH270" i="4"/>
  <c r="BG270" i="4"/>
  <c r="BF270" i="4"/>
  <c r="T270" i="4"/>
  <c r="R270" i="4"/>
  <c r="R269" i="4"/>
  <c r="P270" i="4"/>
  <c r="BK270" i="4"/>
  <c r="BK269" i="4"/>
  <c r="J269" i="4"/>
  <c r="J72" i="4" s="1"/>
  <c r="J270" i="4"/>
  <c r="BE270" i="4"/>
  <c r="BI268" i="4"/>
  <c r="BH268" i="4"/>
  <c r="BG268" i="4"/>
  <c r="BF268" i="4"/>
  <c r="T268" i="4"/>
  <c r="R268" i="4"/>
  <c r="P268" i="4"/>
  <c r="BK268" i="4"/>
  <c r="J268" i="4"/>
  <c r="BE268" i="4" s="1"/>
  <c r="BI266" i="4"/>
  <c r="BH266" i="4"/>
  <c r="BG266" i="4"/>
  <c r="BF266" i="4"/>
  <c r="T266" i="4"/>
  <c r="R266" i="4"/>
  <c r="P266" i="4"/>
  <c r="BK266" i="4"/>
  <c r="J266" i="4"/>
  <c r="BE266" i="4"/>
  <c r="BI264" i="4"/>
  <c r="BH264" i="4"/>
  <c r="BG264" i="4"/>
  <c r="BF264" i="4"/>
  <c r="T264" i="4"/>
  <c r="R264" i="4"/>
  <c r="P264" i="4"/>
  <c r="BK264" i="4"/>
  <c r="J264" i="4"/>
  <c r="BE264" i="4" s="1"/>
  <c r="BI260" i="4"/>
  <c r="BH260" i="4"/>
  <c r="BG260" i="4"/>
  <c r="BF260" i="4"/>
  <c r="T260" i="4"/>
  <c r="R260" i="4"/>
  <c r="P260" i="4"/>
  <c r="BK260" i="4"/>
  <c r="J260" i="4"/>
  <c r="BE260" i="4"/>
  <c r="BI256" i="4"/>
  <c r="BH256" i="4"/>
  <c r="BG256" i="4"/>
  <c r="BF256" i="4"/>
  <c r="T256" i="4"/>
  <c r="R256" i="4"/>
  <c r="R255" i="4"/>
  <c r="P256" i="4"/>
  <c r="BK256" i="4"/>
  <c r="BK255" i="4"/>
  <c r="J255" i="4"/>
  <c r="J71" i="4" s="1"/>
  <c r="J256" i="4"/>
  <c r="BE256" i="4"/>
  <c r="BI254" i="4"/>
  <c r="BH254" i="4"/>
  <c r="BG254" i="4"/>
  <c r="BF254" i="4"/>
  <c r="T254" i="4"/>
  <c r="T247" i="4" s="1"/>
  <c r="R254" i="4"/>
  <c r="P254" i="4"/>
  <c r="BK254" i="4"/>
  <c r="J254" i="4"/>
  <c r="BE254" i="4" s="1"/>
  <c r="BI248" i="4"/>
  <c r="BH248" i="4"/>
  <c r="BG248" i="4"/>
  <c r="BF248" i="4"/>
  <c r="T248" i="4"/>
  <c r="R248" i="4"/>
  <c r="R247" i="4" s="1"/>
  <c r="P248" i="4"/>
  <c r="P247" i="4"/>
  <c r="BK248" i="4"/>
  <c r="BK247" i="4" s="1"/>
  <c r="J247" i="4" s="1"/>
  <c r="J70" i="4" s="1"/>
  <c r="J248" i="4"/>
  <c r="BE248" i="4"/>
  <c r="BI246" i="4"/>
  <c r="BH246" i="4"/>
  <c r="BG246" i="4"/>
  <c r="BF246" i="4"/>
  <c r="T246" i="4"/>
  <c r="R246" i="4"/>
  <c r="P246" i="4"/>
  <c r="BK246" i="4"/>
  <c r="J246" i="4"/>
  <c r="BE246" i="4"/>
  <c r="BI244" i="4"/>
  <c r="BH244" i="4"/>
  <c r="BG244" i="4"/>
  <c r="BF244" i="4"/>
  <c r="T244" i="4"/>
  <c r="R244" i="4"/>
  <c r="P244" i="4"/>
  <c r="BK244" i="4"/>
  <c r="J244" i="4"/>
  <c r="BE244" i="4" s="1"/>
  <c r="BI241" i="4"/>
  <c r="BH241" i="4"/>
  <c r="BG241" i="4"/>
  <c r="BF241" i="4"/>
  <c r="T241" i="4"/>
  <c r="R241" i="4"/>
  <c r="P241" i="4"/>
  <c r="BK241" i="4"/>
  <c r="J241" i="4"/>
  <c r="BE241" i="4"/>
  <c r="BI237" i="4"/>
  <c r="BH237" i="4"/>
  <c r="BG237" i="4"/>
  <c r="BF237" i="4"/>
  <c r="T237" i="4"/>
  <c r="R237" i="4"/>
  <c r="P237" i="4"/>
  <c r="BK237" i="4"/>
  <c r="J237" i="4"/>
  <c r="BE237" i="4" s="1"/>
  <c r="BI233" i="4"/>
  <c r="BH233" i="4"/>
  <c r="BG233" i="4"/>
  <c r="BF233" i="4"/>
  <c r="T233" i="4"/>
  <c r="R233" i="4"/>
  <c r="P233" i="4"/>
  <c r="BK233" i="4"/>
  <c r="J233" i="4"/>
  <c r="BE233" i="4"/>
  <c r="BI230" i="4"/>
  <c r="BH230" i="4"/>
  <c r="BG230" i="4"/>
  <c r="BF230" i="4"/>
  <c r="T230" i="4"/>
  <c r="R230" i="4"/>
  <c r="P230" i="4"/>
  <c r="BK230" i="4"/>
  <c r="J230" i="4"/>
  <c r="BE230" i="4" s="1"/>
  <c r="BI222" i="4"/>
  <c r="BH222" i="4"/>
  <c r="BG222" i="4"/>
  <c r="BF222" i="4"/>
  <c r="T222" i="4"/>
  <c r="R222" i="4"/>
  <c r="P222" i="4"/>
  <c r="BK222" i="4"/>
  <c r="J222" i="4"/>
  <c r="BE222" i="4"/>
  <c r="BI219" i="4"/>
  <c r="BH219" i="4"/>
  <c r="BG219" i="4"/>
  <c r="BF219" i="4"/>
  <c r="T219" i="4"/>
  <c r="R219" i="4"/>
  <c r="R218" i="4"/>
  <c r="P219" i="4"/>
  <c r="BK219" i="4"/>
  <c r="BK218" i="4"/>
  <c r="J218" i="4"/>
  <c r="J69" i="4" s="1"/>
  <c r="J219" i="4"/>
  <c r="BE219" i="4"/>
  <c r="BI217" i="4"/>
  <c r="BH217" i="4"/>
  <c r="BG217" i="4"/>
  <c r="BF217" i="4"/>
  <c r="T217" i="4"/>
  <c r="R217" i="4"/>
  <c r="P217" i="4"/>
  <c r="BK217" i="4"/>
  <c r="J217" i="4"/>
  <c r="BE217" i="4" s="1"/>
  <c r="BI211" i="4"/>
  <c r="BH211" i="4"/>
  <c r="BG211" i="4"/>
  <c r="BF211" i="4"/>
  <c r="T211" i="4"/>
  <c r="R211" i="4"/>
  <c r="P211" i="4"/>
  <c r="BK211" i="4"/>
  <c r="J211" i="4"/>
  <c r="BE211" i="4"/>
  <c r="BI210" i="4"/>
  <c r="BH210" i="4"/>
  <c r="BG210" i="4"/>
  <c r="BF210" i="4"/>
  <c r="T210" i="4"/>
  <c r="R210" i="4"/>
  <c r="P210" i="4"/>
  <c r="BK210" i="4"/>
  <c r="J210" i="4"/>
  <c r="BE210" i="4" s="1"/>
  <c r="BI208" i="4"/>
  <c r="BH208" i="4"/>
  <c r="BG208" i="4"/>
  <c r="BF208" i="4"/>
  <c r="T208" i="4"/>
  <c r="R208" i="4"/>
  <c r="P208" i="4"/>
  <c r="BK208" i="4"/>
  <c r="J208" i="4"/>
  <c r="BE208" i="4"/>
  <c r="BI207" i="4"/>
  <c r="BH207" i="4"/>
  <c r="BG207" i="4"/>
  <c r="BF207" i="4"/>
  <c r="T207" i="4"/>
  <c r="R207" i="4"/>
  <c r="P207" i="4"/>
  <c r="BK207" i="4"/>
  <c r="J207" i="4"/>
  <c r="BE207" i="4" s="1"/>
  <c r="BI203" i="4"/>
  <c r="BH203" i="4"/>
  <c r="BG203" i="4"/>
  <c r="BF203" i="4"/>
  <c r="T203" i="4"/>
  <c r="R203" i="4"/>
  <c r="P203" i="4"/>
  <c r="BK203" i="4"/>
  <c r="J203" i="4"/>
  <c r="BE203" i="4"/>
  <c r="BI199" i="4"/>
  <c r="BH199" i="4"/>
  <c r="BG199" i="4"/>
  <c r="BF199" i="4"/>
  <c r="T199" i="4"/>
  <c r="R199" i="4"/>
  <c r="P199" i="4"/>
  <c r="BK199" i="4"/>
  <c r="J199" i="4"/>
  <c r="BE199" i="4" s="1"/>
  <c r="BI195" i="4"/>
  <c r="BH195" i="4"/>
  <c r="BG195" i="4"/>
  <c r="BF195" i="4"/>
  <c r="T195" i="4"/>
  <c r="R195" i="4"/>
  <c r="P195" i="4"/>
  <c r="BK195" i="4"/>
  <c r="J195" i="4"/>
  <c r="BE195" i="4"/>
  <c r="BI189" i="4"/>
  <c r="BH189" i="4"/>
  <c r="BG189" i="4"/>
  <c r="BF189" i="4"/>
  <c r="T189" i="4"/>
  <c r="R189" i="4"/>
  <c r="R188" i="4"/>
  <c r="P189" i="4"/>
  <c r="BK189" i="4"/>
  <c r="BK188" i="4"/>
  <c r="J188" i="4"/>
  <c r="J68" i="4" s="1"/>
  <c r="J189" i="4"/>
  <c r="BE189" i="4"/>
  <c r="BI187" i="4"/>
  <c r="BH187" i="4"/>
  <c r="BG187" i="4"/>
  <c r="BF187" i="4"/>
  <c r="T187" i="4"/>
  <c r="R187" i="4"/>
  <c r="P187" i="4"/>
  <c r="BK187" i="4"/>
  <c r="J187" i="4"/>
  <c r="BE187" i="4" s="1"/>
  <c r="BI185" i="4"/>
  <c r="BH185" i="4"/>
  <c r="BG185" i="4"/>
  <c r="BF185" i="4"/>
  <c r="T185" i="4"/>
  <c r="R185" i="4"/>
  <c r="P185" i="4"/>
  <c r="BK185" i="4"/>
  <c r="J185" i="4"/>
  <c r="BE185" i="4"/>
  <c r="BI179" i="4"/>
  <c r="BH179" i="4"/>
  <c r="BG179" i="4"/>
  <c r="BF179" i="4"/>
  <c r="T179" i="4"/>
  <c r="T172" i="4" s="1"/>
  <c r="R179" i="4"/>
  <c r="P179" i="4"/>
  <c r="BK179" i="4"/>
  <c r="J179" i="4"/>
  <c r="BE179" i="4" s="1"/>
  <c r="BI173" i="4"/>
  <c r="BH173" i="4"/>
  <c r="BG173" i="4"/>
  <c r="BF173" i="4"/>
  <c r="T173" i="4"/>
  <c r="R173" i="4"/>
  <c r="R172" i="4" s="1"/>
  <c r="R171" i="4"/>
  <c r="P173" i="4"/>
  <c r="BK173" i="4"/>
  <c r="BK172" i="4"/>
  <c r="J173" i="4"/>
  <c r="BE173" i="4" s="1"/>
  <c r="BI170" i="4"/>
  <c r="BH170" i="4"/>
  <c r="BG170" i="4"/>
  <c r="BF170" i="4"/>
  <c r="T170" i="4"/>
  <c r="T169" i="4" s="1"/>
  <c r="R170" i="4"/>
  <c r="R169" i="4"/>
  <c r="P170" i="4"/>
  <c r="P169" i="4" s="1"/>
  <c r="BK170" i="4"/>
  <c r="BK169" i="4"/>
  <c r="J169" i="4" s="1"/>
  <c r="J65" i="4" s="1"/>
  <c r="J170" i="4"/>
  <c r="BE170" i="4"/>
  <c r="BI168" i="4"/>
  <c r="BH168" i="4"/>
  <c r="BG168" i="4"/>
  <c r="BF168" i="4"/>
  <c r="T168" i="4"/>
  <c r="R168" i="4"/>
  <c r="P168" i="4"/>
  <c r="BK168" i="4"/>
  <c r="J168" i="4"/>
  <c r="BE168" i="4" s="1"/>
  <c r="BI166" i="4"/>
  <c r="BH166" i="4"/>
  <c r="BG166" i="4"/>
  <c r="BF166" i="4"/>
  <c r="T166" i="4"/>
  <c r="R166" i="4"/>
  <c r="P166" i="4"/>
  <c r="P163" i="4" s="1"/>
  <c r="BK166" i="4"/>
  <c r="J166" i="4"/>
  <c r="BE166" i="4"/>
  <c r="BI165" i="4"/>
  <c r="BH165" i="4"/>
  <c r="BG165" i="4"/>
  <c r="BF165" i="4"/>
  <c r="T165" i="4"/>
  <c r="T163" i="4" s="1"/>
  <c r="R165" i="4"/>
  <c r="P165" i="4"/>
  <c r="BK165" i="4"/>
  <c r="J165" i="4"/>
  <c r="BE165" i="4" s="1"/>
  <c r="BI164" i="4"/>
  <c r="BH164" i="4"/>
  <c r="BG164" i="4"/>
  <c r="BF164" i="4"/>
  <c r="T164" i="4"/>
  <c r="R164" i="4"/>
  <c r="R163" i="4" s="1"/>
  <c r="P164" i="4"/>
  <c r="BK164" i="4"/>
  <c r="J164" i="4"/>
  <c r="BE164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R156" i="4"/>
  <c r="P156" i="4"/>
  <c r="BK156" i="4"/>
  <c r="J156" i="4"/>
  <c r="BE156" i="4" s="1"/>
  <c r="BI150" i="4"/>
  <c r="BH150" i="4"/>
  <c r="BG150" i="4"/>
  <c r="BF150" i="4"/>
  <c r="T150" i="4"/>
  <c r="R150" i="4"/>
  <c r="P150" i="4"/>
  <c r="BK150" i="4"/>
  <c r="J150" i="4"/>
  <c r="BE150" i="4"/>
  <c r="BI147" i="4"/>
  <c r="BH147" i="4"/>
  <c r="BG147" i="4"/>
  <c r="BF147" i="4"/>
  <c r="T147" i="4"/>
  <c r="R147" i="4"/>
  <c r="P147" i="4"/>
  <c r="BK147" i="4"/>
  <c r="J147" i="4"/>
  <c r="BE147" i="4" s="1"/>
  <c r="BI139" i="4"/>
  <c r="BH139" i="4"/>
  <c r="BG139" i="4"/>
  <c r="BF139" i="4"/>
  <c r="T139" i="4"/>
  <c r="T138" i="4"/>
  <c r="R139" i="4"/>
  <c r="R138" i="4" s="1"/>
  <c r="P139" i="4"/>
  <c r="P138" i="4"/>
  <c r="BK139" i="4"/>
  <c r="BK138" i="4" s="1"/>
  <c r="J138" i="4" s="1"/>
  <c r="J63" i="4" s="1"/>
  <c r="J139" i="4"/>
  <c r="BE139" i="4" s="1"/>
  <c r="BI132" i="4"/>
  <c r="BH132" i="4"/>
  <c r="BG132" i="4"/>
  <c r="BF132" i="4"/>
  <c r="T132" i="4"/>
  <c r="R132" i="4"/>
  <c r="P132" i="4"/>
  <c r="BK132" i="4"/>
  <c r="J132" i="4"/>
  <c r="BE132" i="4"/>
  <c r="BI126" i="4"/>
  <c r="BH126" i="4"/>
  <c r="BG126" i="4"/>
  <c r="BF126" i="4"/>
  <c r="T126" i="4"/>
  <c r="R126" i="4"/>
  <c r="P126" i="4"/>
  <c r="BK126" i="4"/>
  <c r="BK114" i="4" s="1"/>
  <c r="J114" i="4" s="1"/>
  <c r="J62" i="4" s="1"/>
  <c r="J126" i="4"/>
  <c r="BE126" i="4" s="1"/>
  <c r="BI125" i="4"/>
  <c r="BH125" i="4"/>
  <c r="BG125" i="4"/>
  <c r="BF125" i="4"/>
  <c r="T125" i="4"/>
  <c r="R125" i="4"/>
  <c r="R114" i="4" s="1"/>
  <c r="P125" i="4"/>
  <c r="BK125" i="4"/>
  <c r="J125" i="4"/>
  <c r="BE125" i="4"/>
  <c r="BI115" i="4"/>
  <c r="F37" i="4" s="1"/>
  <c r="BD57" i="1" s="1"/>
  <c r="BH115" i="4"/>
  <c r="BG115" i="4"/>
  <c r="BF115" i="4"/>
  <c r="T115" i="4"/>
  <c r="T114" i="4" s="1"/>
  <c r="R115" i="4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J113" i="4"/>
  <c r="BE113" i="4" s="1"/>
  <c r="BI107" i="4"/>
  <c r="BH107" i="4"/>
  <c r="BG107" i="4"/>
  <c r="BF107" i="4"/>
  <c r="T107" i="4"/>
  <c r="R107" i="4"/>
  <c r="P107" i="4"/>
  <c r="BK107" i="4"/>
  <c r="J107" i="4"/>
  <c r="BE107" i="4"/>
  <c r="BI101" i="4"/>
  <c r="BH101" i="4"/>
  <c r="BG101" i="4"/>
  <c r="BF101" i="4"/>
  <c r="T101" i="4"/>
  <c r="R101" i="4"/>
  <c r="P101" i="4"/>
  <c r="BK101" i="4"/>
  <c r="J101" i="4"/>
  <c r="BE101" i="4" s="1"/>
  <c r="BI95" i="4"/>
  <c r="BH95" i="4"/>
  <c r="BG95" i="4"/>
  <c r="BF95" i="4"/>
  <c r="F34" i="4" s="1"/>
  <c r="BA57" i="1" s="1"/>
  <c r="T95" i="4"/>
  <c r="T94" i="4" s="1"/>
  <c r="R95" i="4"/>
  <c r="P95" i="4"/>
  <c r="P94" i="4" s="1"/>
  <c r="BK95" i="4"/>
  <c r="J95" i="4"/>
  <c r="BE95" i="4"/>
  <c r="F88" i="4"/>
  <c r="F86" i="4"/>
  <c r="E84" i="4"/>
  <c r="F54" i="4"/>
  <c r="F52" i="4"/>
  <c r="E50" i="4"/>
  <c r="J24" i="4"/>
  <c r="F55" i="4"/>
  <c r="J86" i="4"/>
  <c r="J52" i="4"/>
  <c r="E7" i="4"/>
  <c r="E82" i="4" s="1"/>
  <c r="J37" i="3"/>
  <c r="J36" i="3"/>
  <c r="AY56" i="1" s="1"/>
  <c r="J35" i="3"/>
  <c r="AX56" i="1" s="1"/>
  <c r="BI140" i="3"/>
  <c r="BH140" i="3"/>
  <c r="BG140" i="3"/>
  <c r="BF140" i="3"/>
  <c r="T140" i="3"/>
  <c r="R140" i="3"/>
  <c r="P140" i="3"/>
  <c r="P130" i="3" s="1"/>
  <c r="BK140" i="3"/>
  <c r="J140" i="3"/>
  <c r="BE140" i="3" s="1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R136" i="3"/>
  <c r="P136" i="3"/>
  <c r="BK136" i="3"/>
  <c r="J136" i="3"/>
  <c r="BE136" i="3"/>
  <c r="BI134" i="3"/>
  <c r="BH134" i="3"/>
  <c r="BG134" i="3"/>
  <c r="BF134" i="3"/>
  <c r="T134" i="3"/>
  <c r="R134" i="3"/>
  <c r="R130" i="3" s="1"/>
  <c r="P134" i="3"/>
  <c r="BK134" i="3"/>
  <c r="J134" i="3"/>
  <c r="BE134" i="3"/>
  <c r="BI132" i="3"/>
  <c r="BH132" i="3"/>
  <c r="BG132" i="3"/>
  <c r="BF132" i="3"/>
  <c r="T132" i="3"/>
  <c r="R132" i="3"/>
  <c r="P132" i="3"/>
  <c r="BK132" i="3"/>
  <c r="BK130" i="3" s="1"/>
  <c r="J130" i="3" s="1"/>
  <c r="J68" i="3" s="1"/>
  <c r="J132" i="3"/>
  <c r="BE132" i="3"/>
  <c r="BI131" i="3"/>
  <c r="BH131" i="3"/>
  <c r="BG131" i="3"/>
  <c r="BF131" i="3"/>
  <c r="T131" i="3"/>
  <c r="T130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T126" i="3"/>
  <c r="T125" i="3" s="1"/>
  <c r="R127" i="3"/>
  <c r="R126" i="3" s="1"/>
  <c r="R125" i="3" s="1"/>
  <c r="P127" i="3"/>
  <c r="P126" i="3" s="1"/>
  <c r="P125" i="3" s="1"/>
  <c r="BK127" i="3"/>
  <c r="BK126" i="3"/>
  <c r="BK125" i="3" s="1"/>
  <c r="J125" i="3" s="1"/>
  <c r="J66" i="3" s="1"/>
  <c r="J127" i="3"/>
  <c r="BE127" i="3" s="1"/>
  <c r="BI124" i="3"/>
  <c r="BH124" i="3"/>
  <c r="BG124" i="3"/>
  <c r="BF124" i="3"/>
  <c r="T124" i="3"/>
  <c r="T123" i="3" s="1"/>
  <c r="R124" i="3"/>
  <c r="R123" i="3"/>
  <c r="P124" i="3"/>
  <c r="P123" i="3" s="1"/>
  <c r="BK124" i="3"/>
  <c r="BK123" i="3"/>
  <c r="J123" i="3"/>
  <c r="J65" i="3" s="1"/>
  <c r="J124" i="3"/>
  <c r="BE124" i="3" s="1"/>
  <c r="BI122" i="3"/>
  <c r="BH122" i="3"/>
  <c r="BG122" i="3"/>
  <c r="BF122" i="3"/>
  <c r="T122" i="3"/>
  <c r="R122" i="3"/>
  <c r="P122" i="3"/>
  <c r="BK122" i="3"/>
  <c r="J122" i="3"/>
  <c r="BE122" i="3" s="1"/>
  <c r="BI120" i="3"/>
  <c r="BH120" i="3"/>
  <c r="BG120" i="3"/>
  <c r="BF120" i="3"/>
  <c r="T120" i="3"/>
  <c r="R120" i="3"/>
  <c r="P120" i="3"/>
  <c r="P117" i="3" s="1"/>
  <c r="BK120" i="3"/>
  <c r="J120" i="3"/>
  <c r="BE120" i="3"/>
  <c r="BI119" i="3"/>
  <c r="BH119" i="3"/>
  <c r="BG119" i="3"/>
  <c r="BF119" i="3"/>
  <c r="T119" i="3"/>
  <c r="T117" i="3" s="1"/>
  <c r="R119" i="3"/>
  <c r="P119" i="3"/>
  <c r="BK119" i="3"/>
  <c r="J119" i="3"/>
  <c r="BE119" i="3" s="1"/>
  <c r="BI118" i="3"/>
  <c r="BH118" i="3"/>
  <c r="BG118" i="3"/>
  <c r="BF118" i="3"/>
  <c r="T118" i="3"/>
  <c r="R118" i="3"/>
  <c r="R117" i="3" s="1"/>
  <c r="P118" i="3"/>
  <c r="BK118" i="3"/>
  <c r="BK117" i="3" s="1"/>
  <c r="J117" i="3" s="1"/>
  <c r="J64" i="3" s="1"/>
  <c r="J118" i="3"/>
  <c r="BE118" i="3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T112" i="3" s="1"/>
  <c r="R113" i="3"/>
  <c r="R112" i="3"/>
  <c r="P113" i="3"/>
  <c r="P112" i="3" s="1"/>
  <c r="BK113" i="3"/>
  <c r="BK112" i="3"/>
  <c r="J112" i="3"/>
  <c r="J63" i="3" s="1"/>
  <c r="J113" i="3"/>
  <c r="BE113" i="3" s="1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 s="1"/>
  <c r="BI98" i="3"/>
  <c r="BH98" i="3"/>
  <c r="BG98" i="3"/>
  <c r="BF98" i="3"/>
  <c r="T98" i="3"/>
  <c r="R98" i="3"/>
  <c r="P98" i="3"/>
  <c r="P93" i="3" s="1"/>
  <c r="BK98" i="3"/>
  <c r="J98" i="3"/>
  <c r="BE98" i="3"/>
  <c r="BI96" i="3"/>
  <c r="F37" i="3" s="1"/>
  <c r="BD56" i="1" s="1"/>
  <c r="BH96" i="3"/>
  <c r="BG96" i="3"/>
  <c r="BF96" i="3"/>
  <c r="T96" i="3"/>
  <c r="T93" i="3" s="1"/>
  <c r="R96" i="3"/>
  <c r="P96" i="3"/>
  <c r="BK96" i="3"/>
  <c r="J96" i="3"/>
  <c r="BE96" i="3" s="1"/>
  <c r="BI94" i="3"/>
  <c r="BH94" i="3"/>
  <c r="BG94" i="3"/>
  <c r="BF94" i="3"/>
  <c r="T94" i="3"/>
  <c r="R94" i="3"/>
  <c r="R93" i="3" s="1"/>
  <c r="P94" i="3"/>
  <c r="BK94" i="3"/>
  <c r="BK93" i="3" s="1"/>
  <c r="J93" i="3" s="1"/>
  <c r="J62" i="3" s="1"/>
  <c r="J94" i="3"/>
  <c r="BE94" i="3"/>
  <c r="BI91" i="3"/>
  <c r="BH91" i="3"/>
  <c r="F36" i="3" s="1"/>
  <c r="BC56" i="1" s="1"/>
  <c r="BG91" i="3"/>
  <c r="F35" i="3" s="1"/>
  <c r="BB56" i="1" s="1"/>
  <c r="BF91" i="3"/>
  <c r="F34" i="3" s="1"/>
  <c r="BA56" i="1" s="1"/>
  <c r="J34" i="3"/>
  <c r="AW56" i="1" s="1"/>
  <c r="T91" i="3"/>
  <c r="T90" i="3" s="1"/>
  <c r="R91" i="3"/>
  <c r="R90" i="3" s="1"/>
  <c r="R89" i="3" s="1"/>
  <c r="R88" i="3" s="1"/>
  <c r="P91" i="3"/>
  <c r="P90" i="3" s="1"/>
  <c r="BK91" i="3"/>
  <c r="BK90" i="3" s="1"/>
  <c r="J91" i="3"/>
  <c r="BE91" i="3"/>
  <c r="F33" i="3" s="1"/>
  <c r="AZ56" i="1" s="1"/>
  <c r="F84" i="3"/>
  <c r="F82" i="3"/>
  <c r="E80" i="3"/>
  <c r="F54" i="3"/>
  <c r="F52" i="3"/>
  <c r="E50" i="3"/>
  <c r="J24" i="3"/>
  <c r="E24" i="3"/>
  <c r="E18" i="3"/>
  <c r="F55" i="3" s="1"/>
  <c r="J12" i="3"/>
  <c r="J82" i="3"/>
  <c r="J52" i="3"/>
  <c r="E7" i="3"/>
  <c r="E78" i="3" s="1"/>
  <c r="J37" i="2"/>
  <c r="J36" i="2"/>
  <c r="AY55" i="1" s="1"/>
  <c r="J35" i="2"/>
  <c r="AX55" i="1"/>
  <c r="BI204" i="2"/>
  <c r="BH204" i="2"/>
  <c r="BG204" i="2"/>
  <c r="BF204" i="2"/>
  <c r="T204" i="2"/>
  <c r="T203" i="2" s="1"/>
  <c r="R204" i="2"/>
  <c r="R203" i="2"/>
  <c r="P204" i="2"/>
  <c r="P203" i="2" s="1"/>
  <c r="BK204" i="2"/>
  <c r="BK203" i="2"/>
  <c r="J203" i="2" s="1"/>
  <c r="J71" i="2" s="1"/>
  <c r="J204" i="2"/>
  <c r="BE204" i="2"/>
  <c r="BI198" i="2"/>
  <c r="BH198" i="2"/>
  <c r="BG198" i="2"/>
  <c r="BF198" i="2"/>
  <c r="T198" i="2"/>
  <c r="R198" i="2"/>
  <c r="P198" i="2"/>
  <c r="P190" i="2" s="1"/>
  <c r="BK198" i="2"/>
  <c r="J198" i="2"/>
  <c r="BE198" i="2"/>
  <c r="BI196" i="2"/>
  <c r="BH196" i="2"/>
  <c r="BG196" i="2"/>
  <c r="BF196" i="2"/>
  <c r="T196" i="2"/>
  <c r="T190" i="2" s="1"/>
  <c r="R196" i="2"/>
  <c r="P196" i="2"/>
  <c r="BK196" i="2"/>
  <c r="J196" i="2"/>
  <c r="BE196" i="2"/>
  <c r="BI191" i="2"/>
  <c r="BH191" i="2"/>
  <c r="BG191" i="2"/>
  <c r="BF191" i="2"/>
  <c r="T191" i="2"/>
  <c r="R191" i="2"/>
  <c r="R190" i="2"/>
  <c r="P191" i="2"/>
  <c r="BK191" i="2"/>
  <c r="BK190" i="2"/>
  <c r="J190" i="2" s="1"/>
  <c r="J70" i="2" s="1"/>
  <c r="J191" i="2"/>
  <c r="BE191" i="2"/>
  <c r="BI189" i="2"/>
  <c r="BH189" i="2"/>
  <c r="BG189" i="2"/>
  <c r="BF189" i="2"/>
  <c r="T189" i="2"/>
  <c r="R189" i="2"/>
  <c r="P189" i="2"/>
  <c r="P180" i="2" s="1"/>
  <c r="BK189" i="2"/>
  <c r="J189" i="2"/>
  <c r="BE189" i="2"/>
  <c r="BI186" i="2"/>
  <c r="BH186" i="2"/>
  <c r="BG186" i="2"/>
  <c r="BF186" i="2"/>
  <c r="T186" i="2"/>
  <c r="T180" i="2" s="1"/>
  <c r="R186" i="2"/>
  <c r="P186" i="2"/>
  <c r="BK186" i="2"/>
  <c r="J186" i="2"/>
  <c r="BE186" i="2"/>
  <c r="BI181" i="2"/>
  <c r="BH181" i="2"/>
  <c r="BG181" i="2"/>
  <c r="BF181" i="2"/>
  <c r="T181" i="2"/>
  <c r="R181" i="2"/>
  <c r="R180" i="2"/>
  <c r="P181" i="2"/>
  <c r="BK181" i="2"/>
  <c r="BK180" i="2"/>
  <c r="J180" i="2" s="1"/>
  <c r="J69" i="2" s="1"/>
  <c r="J181" i="2"/>
  <c r="BE181" i="2"/>
  <c r="BI179" i="2"/>
  <c r="BH179" i="2"/>
  <c r="BG179" i="2"/>
  <c r="BF179" i="2"/>
  <c r="T179" i="2"/>
  <c r="R179" i="2"/>
  <c r="P179" i="2"/>
  <c r="BK179" i="2"/>
  <c r="BK174" i="2" s="1"/>
  <c r="J174" i="2" s="1"/>
  <c r="J68" i="2" s="1"/>
  <c r="J179" i="2"/>
  <c r="BE179" i="2"/>
  <c r="BI175" i="2"/>
  <c r="BH175" i="2"/>
  <c r="BG175" i="2"/>
  <c r="BF175" i="2"/>
  <c r="T175" i="2"/>
  <c r="T174" i="2"/>
  <c r="R175" i="2"/>
  <c r="R174" i="2"/>
  <c r="P175" i="2"/>
  <c r="P174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/>
  <c r="BI168" i="2"/>
  <c r="BH168" i="2"/>
  <c r="BG168" i="2"/>
  <c r="BF168" i="2"/>
  <c r="T168" i="2"/>
  <c r="R168" i="2"/>
  <c r="P168" i="2"/>
  <c r="BK168" i="2"/>
  <c r="BK160" i="2" s="1"/>
  <c r="J168" i="2"/>
  <c r="BE168" i="2"/>
  <c r="BI166" i="2"/>
  <c r="BH166" i="2"/>
  <c r="BG166" i="2"/>
  <c r="BF166" i="2"/>
  <c r="T166" i="2"/>
  <c r="T160" i="2" s="1"/>
  <c r="R166" i="2"/>
  <c r="P166" i="2"/>
  <c r="BK166" i="2"/>
  <c r="J166" i="2"/>
  <c r="BE166" i="2"/>
  <c r="BI161" i="2"/>
  <c r="BH161" i="2"/>
  <c r="BG161" i="2"/>
  <c r="BF161" i="2"/>
  <c r="T161" i="2"/>
  <c r="R161" i="2"/>
  <c r="R160" i="2" s="1"/>
  <c r="R159" i="2" s="1"/>
  <c r="P161" i="2"/>
  <c r="P160" i="2"/>
  <c r="BK161" i="2"/>
  <c r="J161" i="2"/>
  <c r="BE161" i="2"/>
  <c r="BI158" i="2"/>
  <c r="BH158" i="2"/>
  <c r="BG158" i="2"/>
  <c r="BF158" i="2"/>
  <c r="T158" i="2"/>
  <c r="T157" i="2"/>
  <c r="R158" i="2"/>
  <c r="R157" i="2" s="1"/>
  <c r="P158" i="2"/>
  <c r="P157" i="2"/>
  <c r="BK158" i="2"/>
  <c r="BK157" i="2" s="1"/>
  <c r="J157" i="2" s="1"/>
  <c r="J65" i="2" s="1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T151" i="2" s="1"/>
  <c r="R152" i="2"/>
  <c r="R151" i="2"/>
  <c r="P152" i="2"/>
  <c r="P151" i="2" s="1"/>
  <c r="BK152" i="2"/>
  <c r="BK151" i="2"/>
  <c r="J151" i="2" s="1"/>
  <c r="J64" i="2" s="1"/>
  <c r="J152" i="2"/>
  <c r="BE152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R135" i="2" s="1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BK135" i="2" s="1"/>
  <c r="J135" i="2" s="1"/>
  <c r="J63" i="2" s="1"/>
  <c r="J145" i="2"/>
  <c r="BE145" i="2"/>
  <c r="BI136" i="2"/>
  <c r="BH136" i="2"/>
  <c r="BG136" i="2"/>
  <c r="BF136" i="2"/>
  <c r="T136" i="2"/>
  <c r="T135" i="2"/>
  <c r="R136" i="2"/>
  <c r="P136" i="2"/>
  <c r="P135" i="2"/>
  <c r="BK136" i="2"/>
  <c r="J136" i="2"/>
  <c r="BE136" i="2" s="1"/>
  <c r="BI133" i="2"/>
  <c r="BH133" i="2"/>
  <c r="BG133" i="2"/>
  <c r="BF133" i="2"/>
  <c r="T133" i="2"/>
  <c r="R133" i="2"/>
  <c r="P133" i="2"/>
  <c r="BK133" i="2"/>
  <c r="J133" i="2"/>
  <c r="BE133" i="2"/>
  <c r="BI129" i="2"/>
  <c r="BH129" i="2"/>
  <c r="BG129" i="2"/>
  <c r="BF129" i="2"/>
  <c r="T129" i="2"/>
  <c r="R129" i="2"/>
  <c r="P129" i="2"/>
  <c r="BK129" i="2"/>
  <c r="J129" i="2"/>
  <c r="BE129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08" i="2"/>
  <c r="BH108" i="2"/>
  <c r="BG108" i="2"/>
  <c r="BF108" i="2"/>
  <c r="T108" i="2"/>
  <c r="R108" i="2"/>
  <c r="P108" i="2"/>
  <c r="P99" i="2" s="1"/>
  <c r="BK108" i="2"/>
  <c r="J108" i="2"/>
  <c r="BE108" i="2"/>
  <c r="BI104" i="2"/>
  <c r="F37" i="2" s="1"/>
  <c r="BD55" i="1" s="1"/>
  <c r="BH104" i="2"/>
  <c r="BG104" i="2"/>
  <c r="BF104" i="2"/>
  <c r="T104" i="2"/>
  <c r="T99" i="2" s="1"/>
  <c r="R104" i="2"/>
  <c r="P104" i="2"/>
  <c r="BK104" i="2"/>
  <c r="J104" i="2"/>
  <c r="BE104" i="2"/>
  <c r="BI100" i="2"/>
  <c r="BH100" i="2"/>
  <c r="BG100" i="2"/>
  <c r="BF100" i="2"/>
  <c r="J34" i="2" s="1"/>
  <c r="AW55" i="1" s="1"/>
  <c r="T100" i="2"/>
  <c r="R100" i="2"/>
  <c r="R99" i="2"/>
  <c r="P100" i="2"/>
  <c r="BK100" i="2"/>
  <c r="BK99" i="2"/>
  <c r="J99" i="2" s="1"/>
  <c r="J62" i="2" s="1"/>
  <c r="J100" i="2"/>
  <c r="BE100" i="2"/>
  <c r="BI94" i="2"/>
  <c r="BH94" i="2"/>
  <c r="F36" i="2" s="1"/>
  <c r="BC55" i="1" s="1"/>
  <c r="BG94" i="2"/>
  <c r="F35" i="2"/>
  <c r="BB55" i="1" s="1"/>
  <c r="BF94" i="2"/>
  <c r="F34" i="2" s="1"/>
  <c r="BA55" i="1" s="1"/>
  <c r="T94" i="2"/>
  <c r="T93" i="2"/>
  <c r="T92" i="2" s="1"/>
  <c r="R94" i="2"/>
  <c r="R93" i="2"/>
  <c r="P94" i="2"/>
  <c r="P93" i="2"/>
  <c r="BK94" i="2"/>
  <c r="BK93" i="2" s="1"/>
  <c r="J94" i="2"/>
  <c r="BE94" i="2"/>
  <c r="F87" i="2"/>
  <c r="F85" i="2"/>
  <c r="E83" i="2"/>
  <c r="F54" i="2"/>
  <c r="F52" i="2"/>
  <c r="E50" i="2"/>
  <c r="J24" i="2"/>
  <c r="E24" i="2"/>
  <c r="E18" i="2"/>
  <c r="F88" i="2" s="1"/>
  <c r="J12" i="2"/>
  <c r="J85" i="2" s="1"/>
  <c r="J52" i="2"/>
  <c r="E48" i="2"/>
  <c r="AS54" i="1"/>
  <c r="L50" i="1"/>
  <c r="L49" i="1"/>
  <c r="AM47" i="1"/>
  <c r="L47" i="1"/>
  <c r="L45" i="1"/>
  <c r="L44" i="1"/>
  <c r="E48" i="4" l="1"/>
  <c r="E48" i="3"/>
  <c r="E48" i="5"/>
  <c r="E48" i="7"/>
  <c r="E48" i="8"/>
  <c r="F85" i="3"/>
  <c r="F81" i="5"/>
  <c r="F80" i="7"/>
  <c r="F81" i="6"/>
  <c r="F55" i="2"/>
  <c r="F89" i="4"/>
  <c r="J93" i="2"/>
  <c r="J61" i="2" s="1"/>
  <c r="BK92" i="2"/>
  <c r="R92" i="2"/>
  <c r="R91" i="2" s="1"/>
  <c r="T159" i="2"/>
  <c r="P89" i="3"/>
  <c r="P88" i="3" s="1"/>
  <c r="AU56" i="1" s="1"/>
  <c r="F33" i="4"/>
  <c r="AZ57" i="1" s="1"/>
  <c r="T89" i="3"/>
  <c r="T88" i="3" s="1"/>
  <c r="P92" i="2"/>
  <c r="T91" i="2"/>
  <c r="F33" i="2"/>
  <c r="AZ55" i="1" s="1"/>
  <c r="J33" i="2"/>
  <c r="AV55" i="1" s="1"/>
  <c r="AT55" i="1" s="1"/>
  <c r="P159" i="2"/>
  <c r="J160" i="2"/>
  <c r="J67" i="2" s="1"/>
  <c r="BK159" i="2"/>
  <c r="J159" i="2" s="1"/>
  <c r="J66" i="2" s="1"/>
  <c r="BK89" i="3"/>
  <c r="J90" i="3"/>
  <c r="J61" i="3" s="1"/>
  <c r="E81" i="2"/>
  <c r="J33" i="3"/>
  <c r="AV56" i="1" s="1"/>
  <c r="AT56" i="1" s="1"/>
  <c r="J126" i="3"/>
  <c r="J67" i="3" s="1"/>
  <c r="R94" i="4"/>
  <c r="R93" i="4" s="1"/>
  <c r="R92" i="4" s="1"/>
  <c r="J34" i="4"/>
  <c r="AW57" i="1" s="1"/>
  <c r="F36" i="4"/>
  <c r="BC57" i="1" s="1"/>
  <c r="BC54" i="1" s="1"/>
  <c r="P172" i="4"/>
  <c r="P218" i="4"/>
  <c r="P255" i="4"/>
  <c r="F33" i="5"/>
  <c r="AZ58" i="1" s="1"/>
  <c r="P91" i="8"/>
  <c r="AU61" i="1" s="1"/>
  <c r="J33" i="4"/>
  <c r="AV57" i="1" s="1"/>
  <c r="J34" i="6"/>
  <c r="AW59" i="1" s="1"/>
  <c r="F34" i="6"/>
  <c r="BA59" i="1" s="1"/>
  <c r="J33" i="8"/>
  <c r="AV61" i="1" s="1"/>
  <c r="AT61" i="1" s="1"/>
  <c r="F33" i="8"/>
  <c r="AZ61" i="1" s="1"/>
  <c r="T93" i="4"/>
  <c r="F35" i="4"/>
  <c r="BB57" i="1" s="1"/>
  <c r="P114" i="4"/>
  <c r="P93" i="4" s="1"/>
  <c r="BK171" i="4"/>
  <c r="J171" i="4" s="1"/>
  <c r="J66" i="4" s="1"/>
  <c r="J172" i="4"/>
  <c r="J67" i="4" s="1"/>
  <c r="T188" i="4"/>
  <c r="T171" i="4" s="1"/>
  <c r="T269" i="4"/>
  <c r="J59" i="6"/>
  <c r="J30" i="6"/>
  <c r="E48" i="9"/>
  <c r="E71" i="9"/>
  <c r="BK91" i="5"/>
  <c r="J52" i="6"/>
  <c r="J78" i="6"/>
  <c r="BK94" i="4"/>
  <c r="BK163" i="4"/>
  <c r="J163" i="4" s="1"/>
  <c r="J64" i="4" s="1"/>
  <c r="P188" i="4"/>
  <c r="T218" i="4"/>
  <c r="T255" i="4"/>
  <c r="P269" i="4"/>
  <c r="F34" i="5"/>
  <c r="BA58" i="1" s="1"/>
  <c r="R91" i="5"/>
  <c r="P85" i="6"/>
  <c r="P84" i="6" s="1"/>
  <c r="AU59" i="1" s="1"/>
  <c r="R85" i="5"/>
  <c r="R84" i="5" s="1"/>
  <c r="F37" i="5"/>
  <c r="BD58" i="1" s="1"/>
  <c r="BD54" i="1" s="1"/>
  <c r="W33" i="1" s="1"/>
  <c r="P84" i="7"/>
  <c r="P83" i="7" s="1"/>
  <c r="AU60" i="1" s="1"/>
  <c r="F55" i="8"/>
  <c r="F88" i="8"/>
  <c r="BK92" i="8"/>
  <c r="J93" i="8"/>
  <c r="J61" i="8" s="1"/>
  <c r="BK192" i="8"/>
  <c r="J192" i="8" s="1"/>
  <c r="J66" i="8" s="1"/>
  <c r="J193" i="8"/>
  <c r="J67" i="8" s="1"/>
  <c r="J34" i="5"/>
  <c r="AW58" i="1" s="1"/>
  <c r="AT58" i="1" s="1"/>
  <c r="T97" i="5"/>
  <c r="T91" i="5" s="1"/>
  <c r="T84" i="5" s="1"/>
  <c r="BK85" i="7"/>
  <c r="R85" i="7"/>
  <c r="F34" i="7"/>
  <c r="BA60" i="1" s="1"/>
  <c r="J34" i="7"/>
  <c r="AW60" i="1" s="1"/>
  <c r="R98" i="7"/>
  <c r="J52" i="8"/>
  <c r="J85" i="8"/>
  <c r="P193" i="8"/>
  <c r="P192" i="8" s="1"/>
  <c r="T193" i="8"/>
  <c r="T192" i="8" s="1"/>
  <c r="P97" i="5"/>
  <c r="P91" i="5" s="1"/>
  <c r="P84" i="5" s="1"/>
  <c r="AU58" i="1" s="1"/>
  <c r="P137" i="5"/>
  <c r="J33" i="6"/>
  <c r="AV59" i="1" s="1"/>
  <c r="AT59" i="1" s="1"/>
  <c r="J33" i="7"/>
  <c r="AV60" i="1" s="1"/>
  <c r="BK98" i="7"/>
  <c r="J98" i="7" s="1"/>
  <c r="J62" i="7" s="1"/>
  <c r="T100" i="8"/>
  <c r="F35" i="8"/>
  <c r="BB61" i="1" s="1"/>
  <c r="T143" i="8"/>
  <c r="T184" i="8"/>
  <c r="R192" i="8"/>
  <c r="R91" i="8" s="1"/>
  <c r="J78" i="9"/>
  <c r="F33" i="9"/>
  <c r="AZ62" i="1" s="1"/>
  <c r="J83" i="9"/>
  <c r="J61" i="9" s="1"/>
  <c r="BK82" i="9"/>
  <c r="J52" i="9"/>
  <c r="F55" i="9"/>
  <c r="AT60" i="1" l="1"/>
  <c r="BB54" i="1"/>
  <c r="BA54" i="1"/>
  <c r="W30" i="1" s="1"/>
  <c r="AZ54" i="1"/>
  <c r="AV54" i="1" s="1"/>
  <c r="AT57" i="1"/>
  <c r="AX54" i="1"/>
  <c r="W31" i="1"/>
  <c r="W32" i="1"/>
  <c r="AY54" i="1"/>
  <c r="AW54" i="1"/>
  <c r="AK30" i="1" s="1"/>
  <c r="P92" i="4"/>
  <c r="AU57" i="1" s="1"/>
  <c r="W29" i="1"/>
  <c r="R84" i="7"/>
  <c r="R83" i="7" s="1"/>
  <c r="J92" i="8"/>
  <c r="J60" i="8" s="1"/>
  <c r="BK91" i="8"/>
  <c r="J91" i="8" s="1"/>
  <c r="J91" i="5"/>
  <c r="J61" i="5" s="1"/>
  <c r="BK84" i="5"/>
  <c r="J84" i="5" s="1"/>
  <c r="J39" i="6"/>
  <c r="AG59" i="1"/>
  <c r="AN59" i="1" s="1"/>
  <c r="BK93" i="4"/>
  <c r="J94" i="4"/>
  <c r="J61" i="4" s="1"/>
  <c r="T92" i="4"/>
  <c r="J92" i="2"/>
  <c r="J60" i="2" s="1"/>
  <c r="BK91" i="2"/>
  <c r="J91" i="2" s="1"/>
  <c r="BK84" i="7"/>
  <c r="J85" i="7"/>
  <c r="J61" i="7" s="1"/>
  <c r="P171" i="4"/>
  <c r="BK81" i="9"/>
  <c r="J81" i="9" s="1"/>
  <c r="J82" i="9"/>
  <c r="J60" i="9" s="1"/>
  <c r="T92" i="8"/>
  <c r="T91" i="8" s="1"/>
  <c r="BK88" i="3"/>
  <c r="J88" i="3" s="1"/>
  <c r="J89" i="3"/>
  <c r="J60" i="3" s="1"/>
  <c r="P91" i="2"/>
  <c r="AU55" i="1" s="1"/>
  <c r="J59" i="3" l="1"/>
  <c r="J30" i="3"/>
  <c r="J59" i="8"/>
  <c r="J30" i="8"/>
  <c r="J59" i="5"/>
  <c r="J30" i="5"/>
  <c r="AU54" i="1"/>
  <c r="J84" i="7"/>
  <c r="J60" i="7" s="1"/>
  <c r="BK83" i="7"/>
  <c r="J83" i="7" s="1"/>
  <c r="J59" i="9"/>
  <c r="J30" i="9"/>
  <c r="J59" i="2"/>
  <c r="J30" i="2"/>
  <c r="BK92" i="4"/>
  <c r="J92" i="4" s="1"/>
  <c r="J93" i="4"/>
  <c r="J60" i="4" s="1"/>
  <c r="AK29" i="1"/>
  <c r="AT54" i="1"/>
  <c r="J39" i="8" l="1"/>
  <c r="AG61" i="1"/>
  <c r="AN61" i="1" s="1"/>
  <c r="AG58" i="1"/>
  <c r="AN58" i="1" s="1"/>
  <c r="J39" i="5"/>
  <c r="J39" i="9"/>
  <c r="AG62" i="1"/>
  <c r="AN62" i="1" s="1"/>
  <c r="J30" i="4"/>
  <c r="J59" i="4"/>
  <c r="AG56" i="1"/>
  <c r="AN56" i="1" s="1"/>
  <c r="J39" i="3"/>
  <c r="J39" i="2"/>
  <c r="AG55" i="1"/>
  <c r="J30" i="7"/>
  <c r="J59" i="7"/>
  <c r="AG57" i="1" l="1"/>
  <c r="AN57" i="1" s="1"/>
  <c r="J39" i="4"/>
  <c r="AN55" i="1"/>
  <c r="AG60" i="1"/>
  <c r="AN60" i="1" s="1"/>
  <c r="J39" i="7"/>
  <c r="AG54" i="1" l="1"/>
  <c r="AK26" i="1" s="1"/>
  <c r="AK35" i="1" s="1"/>
  <c r="AN54" i="1" l="1"/>
</calcChain>
</file>

<file path=xl/sharedStrings.xml><?xml version="1.0" encoding="utf-8"?>
<sst xmlns="http://schemas.openxmlformats.org/spreadsheetml/2006/main" count="8436" uniqueCount="933">
  <si>
    <t>Export Komplet</t>
  </si>
  <si>
    <t/>
  </si>
  <si>
    <t>2.0</t>
  </si>
  <si>
    <t>False</t>
  </si>
  <si>
    <t>{0bfcb165-b273-4a8f-82d5-490a2bd3d596}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</si>
  <si>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</si>
  <si>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</si>
  <si>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</si>
  <si>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</si>
  <si>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</si>
  <si>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</si>
  <si>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</si>
  <si>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</si>
  <si>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</si>
  <si>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Zevl15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</si>
  <si>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</si>
  <si>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</si>
  <si>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</si>
  <si>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</si>
  <si>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</si>
  <si>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Křižanovice</t>
  </si>
  <si>
    <t>Datum:</t>
  </si>
  <si>
    <t>8. 1. 2019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</si>
  <si>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</si>
  <si>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</si>
  <si>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</si>
  <si>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</si>
  <si>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</si>
  <si>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</si>
  <si>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</si>
  <si>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</si>
  <si>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</si>
  <si>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</si>
  <si>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</si>
  <si>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</si>
  <si>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</si>
  <si>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</si>
  <si>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</si>
  <si>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</si>
  <si>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</si>
  <si>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</si>
  <si>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</si>
  <si>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</si>
  <si>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</si>
  <si>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</si>
  <si>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</si>
  <si>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</si>
  <si>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</si>
  <si>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</si>
  <si>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</si>
  <si>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</si>
  <si>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</si>
  <si>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</si>
  <si>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</si>
  <si>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</si>
  <si>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</si>
  <si>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</si>
  <si>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</si>
  <si>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</si>
  <si>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</si>
  <si>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</si>
  <si>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</si>
  <si>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</si>
  <si>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</si>
  <si>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</si>
  <si>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</si>
  <si>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</si>
  <si>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</si>
  <si>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</si>
  <si>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</si>
  <si>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</si>
  <si>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01- Opravy  římsy nad 1 np</t>
  </si>
  <si>
    <t>STA</t>
  </si>
  <si>
    <t>1</t>
  </si>
  <si>
    <t>{088cee66-672f-477a-943a-450360e9afcf}</t>
  </si>
  <si>
    <t>2</t>
  </si>
  <si>
    <t>02</t>
  </si>
  <si>
    <t>SO 02- Výměna stáv. balkonových dveří ve 3np</t>
  </si>
  <si>
    <t>{98ab89c6-d95c-473c-8c8a-a332fcef6bb5}</t>
  </si>
  <si>
    <t>03</t>
  </si>
  <si>
    <t>SO 03- Opravy podlah a odvodnění balkonu</t>
  </si>
  <si>
    <t>{38617959-ef26-44d3-8914-6801044735ed}</t>
  </si>
  <si>
    <t>04</t>
  </si>
  <si>
    <t>SO 04- Opravy bočních bednění balkonu a oken</t>
  </si>
  <si>
    <t>{07d38598-cbc9-44fc-8812-0a2d938ccc4b}</t>
  </si>
  <si>
    <t>05</t>
  </si>
  <si>
    <t>SO 05- Zateplení obvodových stěn pod střechou</t>
  </si>
  <si>
    <t>{4b51a89a-03e1-4fd1-9ad9-9e54a675f959}</t>
  </si>
  <si>
    <t>06</t>
  </si>
  <si>
    <t>SO 06-Zateplení podlah  ve 3np</t>
  </si>
  <si>
    <t>{f62b087a-244d-412b-a7b1-eb9fdb49a68c}</t>
  </si>
  <si>
    <t>07</t>
  </si>
  <si>
    <t>SO 07 opravy omítek a podhledů v interiéru</t>
  </si>
  <si>
    <t>{cbfa1fc1-3cd8-4d9a-bdec-ca4c21b4b50c}</t>
  </si>
  <si>
    <t>08</t>
  </si>
  <si>
    <t>SO 08- Vedlejší náklady</t>
  </si>
  <si>
    <t>{5e98a9b8-9ddd-453c-b639-fc669e61fcd5}</t>
  </si>
  <si>
    <t>KRYCÍ LIST SOUPISU PRACÍ</t>
  </si>
  <si>
    <t>Objekt:</t>
  </si>
  <si>
    <t>01 - SO 01- Opravy  římsy nad 1 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</si>
  <si>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</si>
  <si>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</si>
  <si>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</si>
  <si>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</si>
  <si>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</si>
  <si>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</si>
  <si>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</si>
  <si>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</si>
  <si>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</si>
  <si>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</si>
  <si>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</si>
  <si>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</si>
  <si>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</si>
  <si>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</si>
  <si>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</si>
  <si>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</si>
  <si>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</si>
  <si>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</si>
  <si>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</si>
  <si>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</si>
  <si>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</si>
  <si>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</si>
  <si>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</si>
  <si>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</si>
  <si>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</si>
  <si>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</si>
  <si>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</si>
  <si>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</si>
  <si>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</si>
  <si>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</si>
  <si>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</si>
  <si>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</si>
  <si>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</si>
  <si>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</si>
  <si>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</si>
  <si>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5</t>
  </si>
  <si>
    <t>K</t>
  </si>
  <si>
    <t>411362021</t>
  </si>
  <si>
    <t>Výztuž podhledů svařovanými sítěmi Kari</t>
  </si>
  <si>
    <t>t</t>
  </si>
  <si>
    <t>CS ÚRS 2017 01</t>
  </si>
  <si>
    <t>705491185</t>
  </si>
  <si>
    <t>VV</t>
  </si>
  <si>
    <t>"v č D02-  Skladba  S1,01-římsa"</t>
  </si>
  <si>
    <t>"síť-6/100/100"</t>
  </si>
  <si>
    <t>12*0,00444*1,2</t>
  </si>
  <si>
    <t>Součet</t>
  </si>
  <si>
    <t>6</t>
  </si>
  <si>
    <t>Úpravy povrchů, podlahy a osazování výplní</t>
  </si>
  <si>
    <t>10</t>
  </si>
  <si>
    <t>621131101</t>
  </si>
  <si>
    <t>Cementový postřik vnějších podhledů nanášený celoplošně ručně</t>
  </si>
  <si>
    <t>m2</t>
  </si>
  <si>
    <t>1265319939</t>
  </si>
  <si>
    <t>"v č D02-  Skladba  S1,01-římsa-2x"</t>
  </si>
  <si>
    <t>(8,5+12,75+1,4)*2</t>
  </si>
  <si>
    <t>11</t>
  </si>
  <si>
    <t>621142012</t>
  </si>
  <si>
    <t>Potažení vnějších podhledů keramickým pletivem</t>
  </si>
  <si>
    <t>956772073</t>
  </si>
  <si>
    <t>(8,5+12,75+1,4)</t>
  </si>
  <si>
    <t>12</t>
  </si>
  <si>
    <t>621211021</t>
  </si>
  <si>
    <t>Montáž kontaktního zateplení vnějších podhledů z polystyrénových desek tl do 120 mm</t>
  </si>
  <si>
    <t>1976766086</t>
  </si>
  <si>
    <t>"v č D02-  Skladba  S1,03-římsa"</t>
  </si>
  <si>
    <t>80</t>
  </si>
  <si>
    <t>13</t>
  </si>
  <si>
    <t>M</t>
  </si>
  <si>
    <t>283759380</t>
  </si>
  <si>
    <t>deska fasádní polystyrénová EPS 70 F 1000 x 500 x 100 mm</t>
  </si>
  <si>
    <t>8</t>
  </si>
  <si>
    <t>-731719523</t>
  </si>
  <si>
    <t>80*1,02</t>
  </si>
  <si>
    <t>14</t>
  </si>
  <si>
    <t>621211031</t>
  </si>
  <si>
    <t>Montáž kontaktního zateplení vnějších podhledů z polystyrénových desek tl do 160 mm</t>
  </si>
  <si>
    <t>355270729</t>
  </si>
  <si>
    <t>"v č D02-strop  Skladba  S1,04-strop 1np"</t>
  </si>
  <si>
    <t>6,75</t>
  </si>
  <si>
    <t>283759520</t>
  </si>
  <si>
    <t>deska fasádní polystyrénová EPS 70 F 1000 x 500 x 160 mm</t>
  </si>
  <si>
    <t>-2043657114</t>
  </si>
  <si>
    <t>6,750*1,02</t>
  </si>
  <si>
    <t>16</t>
  </si>
  <si>
    <t>621321141</t>
  </si>
  <si>
    <t>Vápenocementová omítka štuková dvouvrstvá vnějších podhledů nanášená ručně</t>
  </si>
  <si>
    <t>1489066154</t>
  </si>
  <si>
    <t>"v č D02-římsa  Skladba  S1,01"</t>
  </si>
  <si>
    <t>17</t>
  </si>
  <si>
    <t>621531011</t>
  </si>
  <si>
    <t>Tenkovrstvá silikonová zrnitá omítka tl. 1,5 mm včetně penetrace vnějších podhledů</t>
  </si>
  <si>
    <t>-1323868665</t>
  </si>
  <si>
    <t>"v č D02-římsa  Skladba  S1,03"</t>
  </si>
  <si>
    <t>"v č D02-strop  Skladba  S1,04"</t>
  </si>
  <si>
    <t>20</t>
  </si>
  <si>
    <t>622252002</t>
  </si>
  <si>
    <t>Montáž ostatních lišt kontaktního zateplení</t>
  </si>
  <si>
    <t>m</t>
  </si>
  <si>
    <t>1605911612</t>
  </si>
  <si>
    <t>60</t>
  </si>
  <si>
    <t>590514800</t>
  </si>
  <si>
    <t>lišta rohová Al 10/10 cm s tkaninou bal. 2,5 m</t>
  </si>
  <si>
    <t>1089857758</t>
  </si>
  <si>
    <t>60*1,05</t>
  </si>
  <si>
    <t>9</t>
  </si>
  <si>
    <t>Ostatní konstrukce a práce, bourání</t>
  </si>
  <si>
    <t>28</t>
  </si>
  <si>
    <t>941111131</t>
  </si>
  <si>
    <t>Montáž lešení řadového trubkového lehkého s podlahami zatížení do 200 kg/m2 š do 1,5 m v do 10 m</t>
  </si>
  <si>
    <t>-1221059355</t>
  </si>
  <si>
    <t>" pohled východní"</t>
  </si>
  <si>
    <t>(8,25+1,5)*3,45</t>
  </si>
  <si>
    <t>(8,75+1,5)*2,6</t>
  </si>
  <si>
    <t>"pohled severní"</t>
  </si>
  <si>
    <t>(14,65+1,5)*2,6</t>
  </si>
  <si>
    <t>"pohled jižní"</t>
  </si>
  <si>
    <t>(16,525+1,5)*3,1</t>
  </si>
  <si>
    <t>29</t>
  </si>
  <si>
    <t>941111231</t>
  </si>
  <si>
    <t>Příplatek k lešení řadovému trubkovému lehkému s podlahami š 1,5 m v 10 m za první a ZKD den použití</t>
  </si>
  <si>
    <t>-1075986221</t>
  </si>
  <si>
    <t>158,156*40</t>
  </si>
  <si>
    <t>30</t>
  </si>
  <si>
    <t>941111831</t>
  </si>
  <si>
    <t>Demontáž lešení řadového trubkového lehkého s podlahami zatížení do 200 kg/m2 š do 1,5 m v do 10 m</t>
  </si>
  <si>
    <t>-446474813</t>
  </si>
  <si>
    <t>41</t>
  </si>
  <si>
    <t>978015391</t>
  </si>
  <si>
    <t>Otlučení vnější vápenné nebo vápenocementové vnější omítky stupně členitosti 1 a 2 rozsahu do 100%</t>
  </si>
  <si>
    <t>1179314267</t>
  </si>
  <si>
    <t>8,5+12,75+1,4</t>
  </si>
  <si>
    <t>997</t>
  </si>
  <si>
    <t>Přesun sutě</t>
  </si>
  <si>
    <t>42</t>
  </si>
  <si>
    <t>997013113</t>
  </si>
  <si>
    <t>Vnitrostaveništní doprava suti a vybouraných hmot pro budovy v do 12 m s použitím mechanizace</t>
  </si>
  <si>
    <t>1989813937</t>
  </si>
  <si>
    <t>43</t>
  </si>
  <si>
    <t>997013501</t>
  </si>
  <si>
    <t>Odvoz suti a vybouraných hmot na skládku nebo meziskládku do 1 km se složením</t>
  </si>
  <si>
    <t>819541659</t>
  </si>
  <si>
    <t>44</t>
  </si>
  <si>
    <t>997013509</t>
  </si>
  <si>
    <t>Příplatek k odvozu suti a vybouraných hmot na skládku ZKD 1 km přes 1 km</t>
  </si>
  <si>
    <t>-726066469</t>
  </si>
  <si>
    <t>1,518*9</t>
  </si>
  <si>
    <t>45</t>
  </si>
  <si>
    <t>997013831</t>
  </si>
  <si>
    <t>Poplatek za uložení stavebního směsného odpadu na skládce (skládkovné)</t>
  </si>
  <si>
    <t>-577062683</t>
  </si>
  <si>
    <t>998</t>
  </si>
  <si>
    <t>Přesun hmot</t>
  </si>
  <si>
    <t>46</t>
  </si>
  <si>
    <t>998011002</t>
  </si>
  <si>
    <t>Přesun hmot pro budovy zděné v do 12 m</t>
  </si>
  <si>
    <t>944902189</t>
  </si>
  <si>
    <t>PSV</t>
  </si>
  <si>
    <t>Práce a dodávky PSV</t>
  </si>
  <si>
    <t>762</t>
  </si>
  <si>
    <t>Konstrukce tesařské</t>
  </si>
  <si>
    <t>71</t>
  </si>
  <si>
    <t>762341660</t>
  </si>
  <si>
    <t>Montáž bednění štítových okapových říms z palubek</t>
  </si>
  <si>
    <t>1558336985</t>
  </si>
  <si>
    <t>"v č D02-římsa  Skladba  S1,02"</t>
  </si>
  <si>
    <t>"výměna kajního pruhu palubkové deštění římsy"</t>
  </si>
  <si>
    <t>(4,0+17,0+17,0+2,4)*0,3</t>
  </si>
  <si>
    <t>72</t>
  </si>
  <si>
    <t>61191159-R</t>
  </si>
  <si>
    <t>palubky obkladové modřín sibiřský 19x146mm C</t>
  </si>
  <si>
    <t>32</t>
  </si>
  <si>
    <t>-124607739</t>
  </si>
  <si>
    <t>12,120*1,1</t>
  </si>
  <si>
    <t>73</t>
  </si>
  <si>
    <t>762343811</t>
  </si>
  <si>
    <t>Demontáž bednění okapů a štítových říms z prken</t>
  </si>
  <si>
    <t>1604885941</t>
  </si>
  <si>
    <t>76</t>
  </si>
  <si>
    <t>998762202</t>
  </si>
  <si>
    <t>Přesun hmot procentní pro kce tesařské v objektech v do 12 m</t>
  </si>
  <si>
    <t>%</t>
  </si>
  <si>
    <t>-87232419</t>
  </si>
  <si>
    <t>765</t>
  </si>
  <si>
    <t>Krytina skládaná</t>
  </si>
  <si>
    <t>89</t>
  </si>
  <si>
    <t>765113121</t>
  </si>
  <si>
    <t>okapová hrana s větrací mřížkou jednoduchou</t>
  </si>
  <si>
    <t>724680744</t>
  </si>
  <si>
    <t>4*17,0</t>
  </si>
  <si>
    <t>90</t>
  </si>
  <si>
    <t>998765202</t>
  </si>
  <si>
    <t>Přesun hmot procentní pro krytiny skládané v objektech v do 12 m</t>
  </si>
  <si>
    <t>2102694494</t>
  </si>
  <si>
    <t>767</t>
  </si>
  <si>
    <t>Konstrukce zámečnické</t>
  </si>
  <si>
    <t>96</t>
  </si>
  <si>
    <t>767995114</t>
  </si>
  <si>
    <t>Montáž atypických zámečnických konstrukcí hmotnosti do 50 kg</t>
  </si>
  <si>
    <t>kg</t>
  </si>
  <si>
    <t>695079155</t>
  </si>
  <si>
    <t>"v č D02-  Skladba  S1.01-římsa"</t>
  </si>
  <si>
    <t>"navaření nových plechů na obnažené nosníky v místě odtržených patek"</t>
  </si>
  <si>
    <t>(0,008*0,025+2*0,008*0,14)*1,8*10*8000+0,04</t>
  </si>
  <si>
    <t>97</t>
  </si>
  <si>
    <t>13501</t>
  </si>
  <si>
    <t>Výroba a dodávka materiálu -oplechování nosníku</t>
  </si>
  <si>
    <t>1150138542</t>
  </si>
  <si>
    <t>351,4*1,03</t>
  </si>
  <si>
    <t>103</t>
  </si>
  <si>
    <t>998767202</t>
  </si>
  <si>
    <t>Přesun hmot procentní pro zámečnické konstrukce v objektech v do 12 m</t>
  </si>
  <si>
    <t>-1894926726</t>
  </si>
  <si>
    <t>783</t>
  </si>
  <si>
    <t>Dokončovací práce - nátěry</t>
  </si>
  <si>
    <t>104</t>
  </si>
  <si>
    <t>783218101</t>
  </si>
  <si>
    <t>Lazurovací jednonásobný syntetický nátěr tesařských konstrukcí</t>
  </si>
  <si>
    <t>-909019907</t>
  </si>
  <si>
    <t>(4,0+17,0+17,0+2,4)*0,3*2</t>
  </si>
  <si>
    <t>105</t>
  </si>
  <si>
    <t>783218111</t>
  </si>
  <si>
    <t>Lazurovací dvojnásobný syntetický nátěr tesařských konstrukcí</t>
  </si>
  <si>
    <t>827778966</t>
  </si>
  <si>
    <t>12,12*2</t>
  </si>
  <si>
    <t>106</t>
  </si>
  <si>
    <t>783314201</t>
  </si>
  <si>
    <t>Základní antikorozní jednonásobný syntetický standardní nátěr zámečnických konstrukcí</t>
  </si>
  <si>
    <t>-1221726812</t>
  </si>
  <si>
    <t>"v č D02- Skladba  S1,01-římsa"</t>
  </si>
  <si>
    <t>"ošetření nosníků"</t>
  </si>
  <si>
    <t>0,11*1,85*16+0,004</t>
  </si>
  <si>
    <t>789</t>
  </si>
  <si>
    <t>Povrchové úpravy ocelových konstrukcí a technologických zařízení</t>
  </si>
  <si>
    <t>109</t>
  </si>
  <si>
    <t>7892241-R</t>
  </si>
  <si>
    <t xml:space="preserve">Provedení otryskání ocelových konstrukcí </t>
  </si>
  <si>
    <t>68919545</t>
  </si>
  <si>
    <t>02 - SO 02- Výměna stáv. balkonových dveří ve 3np</t>
  </si>
  <si>
    <t xml:space="preserve">    3 - Svislé a kompletní konstrukce</t>
  </si>
  <si>
    <t xml:space="preserve">    764 - Konstrukce klempířské</t>
  </si>
  <si>
    <t xml:space="preserve">    766 - Konstrukce truhlářské</t>
  </si>
  <si>
    <t>3</t>
  </si>
  <si>
    <t>Svislé a kompletní konstrukce</t>
  </si>
  <si>
    <t>311272123</t>
  </si>
  <si>
    <t>Zdivo nosné tl 200 mm z pórobetonových přesných hladkých tvárnic Ytong hmotnosti 500 kg/m3</t>
  </si>
  <si>
    <t>m3</t>
  </si>
  <si>
    <t>-1020605161</t>
  </si>
  <si>
    <t>1,0*0,2*0,2</t>
  </si>
  <si>
    <t>622211011</t>
  </si>
  <si>
    <t>Montáž kontaktního zateplení vnějších stěn z polystyrénových desek tl do 80 mm</t>
  </si>
  <si>
    <t>2060119079</t>
  </si>
  <si>
    <t>1,0*0,2</t>
  </si>
  <si>
    <t>283763660</t>
  </si>
  <si>
    <t>deska z extrudovaného polystyrénu XPS - 1250 x 600 x 50 mm</t>
  </si>
  <si>
    <t>1782223943</t>
  </si>
  <si>
    <t>0,2*1,05</t>
  </si>
  <si>
    <t>1394775598</t>
  </si>
  <si>
    <t>"rohové"</t>
  </si>
  <si>
    <t>(1,5+2,4*2)</t>
  </si>
  <si>
    <t>"APU"</t>
  </si>
  <si>
    <t>6,3</t>
  </si>
  <si>
    <t>"parapet"</t>
  </si>
  <si>
    <t>1,5</t>
  </si>
  <si>
    <t>590514840</t>
  </si>
  <si>
    <t>lišta rohová PVC 10/10 cm s tkaninou bal. 2,5 m</t>
  </si>
  <si>
    <t>1704348953</t>
  </si>
  <si>
    <t>6,3*1,05</t>
  </si>
  <si>
    <t>590514760</t>
  </si>
  <si>
    <t>profil okenní začišťovací s tkaninou -Thermospoj 9 mm/2,4 m</t>
  </si>
  <si>
    <t>2137690144</t>
  </si>
  <si>
    <t>7</t>
  </si>
  <si>
    <t>590515120</t>
  </si>
  <si>
    <t>profil parapetní - plast 2 m</t>
  </si>
  <si>
    <t>-60586738</t>
  </si>
  <si>
    <t>1,5*1,05</t>
  </si>
  <si>
    <t>962032230</t>
  </si>
  <si>
    <t>Bourání zdiva z cihel pálených nebo vápenopískových na MV nebo MVC do 1 m3</t>
  </si>
  <si>
    <t>-419567709</t>
  </si>
  <si>
    <t>968082017</t>
  </si>
  <si>
    <t>Vybourání plastových rámů oken zdvojených včetně křídel plochy přes 2 do 4 m2</t>
  </si>
  <si>
    <t>-1224050171</t>
  </si>
  <si>
    <t>0,9*2,4+0,6*0,9</t>
  </si>
  <si>
    <t>587379534</t>
  </si>
  <si>
    <t>-1019130372</t>
  </si>
  <si>
    <t>840434539</t>
  </si>
  <si>
    <t>0,219*9</t>
  </si>
  <si>
    <t>722677487</t>
  </si>
  <si>
    <t>-1608706787</t>
  </si>
  <si>
    <t>764</t>
  </si>
  <si>
    <t>Konstrukce klempířské</t>
  </si>
  <si>
    <t>764002851</t>
  </si>
  <si>
    <t>Demontáž oplechování parapetů do suti</t>
  </si>
  <si>
    <t>-501854217</t>
  </si>
  <si>
    <t>764236404</t>
  </si>
  <si>
    <t>Oplechování parapetů rovných mechanicky kotvené z Cu plechu rš 330 mm</t>
  </si>
  <si>
    <t>141415979</t>
  </si>
  <si>
    <t>998764202</t>
  </si>
  <si>
    <t>Přesun hmot procentní pro konstrukce klempířské v objektech v do 12 m</t>
  </si>
  <si>
    <t>2096073969</t>
  </si>
  <si>
    <t>766</t>
  </si>
  <si>
    <t>Konstrukce truhlářské</t>
  </si>
  <si>
    <t>18</t>
  </si>
  <si>
    <t>766441811</t>
  </si>
  <si>
    <t>Demontáž parapetních desek dřevěných nebo plastových šířky do 30 cm délky do 1,0 m</t>
  </si>
  <si>
    <t>kus</t>
  </si>
  <si>
    <t>-838951252</t>
  </si>
  <si>
    <t>19</t>
  </si>
  <si>
    <t>766622116</t>
  </si>
  <si>
    <t>Montáž plastových oken plochy přes 1 m2 pevných výšky do 2,5 m s rámem do zdiva</t>
  </si>
  <si>
    <t>393865881</t>
  </si>
  <si>
    <t>0,6*0,9+0,9*2,4</t>
  </si>
  <si>
    <t>611055</t>
  </si>
  <si>
    <t>Plastová stěna- okno 600x900mm+900x2400mm</t>
  </si>
  <si>
    <t>566099805</t>
  </si>
  <si>
    <t>766694111</t>
  </si>
  <si>
    <t>Montáž parapetních desek dřevěných nebo plastových šířky do 30 cm délky do 1,0 m</t>
  </si>
  <si>
    <t>-1131679704</t>
  </si>
  <si>
    <t>22</t>
  </si>
  <si>
    <t>611444000</t>
  </si>
  <si>
    <t>parapet plastový vnitřní  18 x 2 x 100 cm</t>
  </si>
  <si>
    <t>1042348465</t>
  </si>
  <si>
    <t>2,000*1,05</t>
  </si>
  <si>
    <t>23</t>
  </si>
  <si>
    <t>998766202</t>
  </si>
  <si>
    <t>Přesun hmot procentní pro konstrukce truhlářské v objektech v do 12 m</t>
  </si>
  <si>
    <t>1353756968</t>
  </si>
  <si>
    <t>03 - SO 03- Opravy podlah a odvodnění balkonu</t>
  </si>
  <si>
    <t xml:space="preserve">    711 - Izolace proti vodě, vlhkosti a plynům</t>
  </si>
  <si>
    <t xml:space="preserve">    712 - Povlakové krytiny</t>
  </si>
  <si>
    <t xml:space="preserve">    713 - Izolace tepelné</t>
  </si>
  <si>
    <t>342272523</t>
  </si>
  <si>
    <t>Příčky tl 150 mm z pórobetonových přesných hladkých příčkovek objemové hmotnosti 500 kg/m3</t>
  </si>
  <si>
    <t>1148917744</t>
  </si>
  <si>
    <t>"skladba S2 04"</t>
  </si>
  <si>
    <t>0,25*2,0*2*3</t>
  </si>
  <si>
    <t>"skladba S3 05"</t>
  </si>
  <si>
    <t>345321414</t>
  </si>
  <si>
    <t>Zídky atikové, parapetní, schodišťové a zábradelní z betonu prostáho tř. C 25/30-čela balkonů</t>
  </si>
  <si>
    <t>-2036204212</t>
  </si>
  <si>
    <t>"2np"</t>
  </si>
  <si>
    <t>(1,6+4,3+1,5)*0,2*0,15</t>
  </si>
  <si>
    <t>"3np"</t>
  </si>
  <si>
    <t>(1,5+1,6+2,3)*0,2*0,25</t>
  </si>
  <si>
    <t>345351101</t>
  </si>
  <si>
    <t>Zřízení bednění zídek atikových, parapetních, schodišťových a zábradelních plnostěnných</t>
  </si>
  <si>
    <t>1093532539</t>
  </si>
  <si>
    <t>(1,6+4,3+1,5)*0,15*2+0,2*0,15*6</t>
  </si>
  <si>
    <t>(1,5+1,6+2,3)*0,25*2+0,2*0,25*6</t>
  </si>
  <si>
    <t>345351102</t>
  </si>
  <si>
    <t>Odstranění bednění zídek atikových, parapetních, schodišťových a zábradelních plnostěnných</t>
  </si>
  <si>
    <t>-1902240665</t>
  </si>
  <si>
    <t>24</t>
  </si>
  <si>
    <t>631311116</t>
  </si>
  <si>
    <t>Mazanina tl do 80 mm z betonu prostého bez zvýšených nároků na prostředí tř. C 25/30</t>
  </si>
  <si>
    <t>-592290597</t>
  </si>
  <si>
    <t xml:space="preserve"> "v.č D 03-Skladba  S2.01-oprava podlah balkonů ve 2np"</t>
  </si>
  <si>
    <t>(7,0*2,0+1,8*2,0)*0,07</t>
  </si>
  <si>
    <t>"náběhy"</t>
  </si>
  <si>
    <t>0,02*2,0*11</t>
  </si>
  <si>
    <t xml:space="preserve"> "v.č D 04-Skladba  S3.01-02-oprava podlah balkonů ve 3np"</t>
  </si>
  <si>
    <t>(2,0*2,0+2,0*2,0+2,0*2,5)*0,07</t>
  </si>
  <si>
    <t>0,02*2,0*10</t>
  </si>
  <si>
    <t>25</t>
  </si>
  <si>
    <t>631319171</t>
  </si>
  <si>
    <t>Příplatek k mazanině tl do 80 mm za stržení povrchu spodní vrstvy před vložením výztuže</t>
  </si>
  <si>
    <t>-104206018</t>
  </si>
  <si>
    <t>26</t>
  </si>
  <si>
    <t>631362021</t>
  </si>
  <si>
    <t>Výztuž mazanin svařovanými sítěmi Kari</t>
  </si>
  <si>
    <t>399931619</t>
  </si>
  <si>
    <t>(7,0*2,0+1,8*2,0)*0,00444*1,2</t>
  </si>
  <si>
    <t xml:space="preserve"> "v.č D 04-Skladba  S3.01-oprava podlah balkonů ve 3np"</t>
  </si>
  <si>
    <t>(2,0*2,0+2,0*2,0+2,0*2,5)*0,00444*1,2</t>
  </si>
  <si>
    <t>27</t>
  </si>
  <si>
    <t>632451031</t>
  </si>
  <si>
    <t>Vyrovnávací potěr tl do 20 mm z MC 15 provedený v ploše</t>
  </si>
  <si>
    <t>-1221355371</t>
  </si>
  <si>
    <t>(7,0*2,0+1,8*2,0)</t>
  </si>
  <si>
    <t>(2,0*2,0+2,0*2,0+2,0*2,5)</t>
  </si>
  <si>
    <t>33</t>
  </si>
  <si>
    <t>965041441</t>
  </si>
  <si>
    <t>Bourání podkladů pod dlažby nebo mazanin perlibetonových tl přes 100 mm pl přes 4 m2</t>
  </si>
  <si>
    <t>2959954</t>
  </si>
  <si>
    <t>(7,0*2,0+1,8*2,0)*0,13</t>
  </si>
  <si>
    <t>"čela balkonu-2np"</t>
  </si>
  <si>
    <t>"čela balkonu-3np"</t>
  </si>
  <si>
    <t>34</t>
  </si>
  <si>
    <t>965042141</t>
  </si>
  <si>
    <t>Bourání podkladů pod dlažby nebo mazanin betonových nebo z litého asfaltu tl do 100 mm pl přes 4 m2</t>
  </si>
  <si>
    <t>-292875453</t>
  </si>
  <si>
    <t>"v.č. D04-Skladba  S3 01 a 02"</t>
  </si>
  <si>
    <t>13,0*0,06</t>
  </si>
  <si>
    <t>35</t>
  </si>
  <si>
    <t>965045113</t>
  </si>
  <si>
    <t>Bourání potěrů cementových nebo pískocementových tl do 50 mm pl přes 4 m2</t>
  </si>
  <si>
    <t>-86273073</t>
  </si>
  <si>
    <t>7,0*2,0*2+1,8*2,0*2</t>
  </si>
  <si>
    <t>2,0*2,0+2,0*2,0+2,0*2,5</t>
  </si>
  <si>
    <t>36</t>
  </si>
  <si>
    <t>965049111</t>
  </si>
  <si>
    <t>Příplatek k bourání betonových mazanin za bourání mazanin se svařovanou sítí tl do 100 mm</t>
  </si>
  <si>
    <t>-625988653</t>
  </si>
  <si>
    <t>37</t>
  </si>
  <si>
    <t>965081213</t>
  </si>
  <si>
    <t>Bourání podlah z dlaždic keramických nebo xylolitových tl do 10 mm plochy přes 1 m2</t>
  </si>
  <si>
    <t>-1549886484</t>
  </si>
  <si>
    <t>7,0*2,0+1,8*2,0</t>
  </si>
  <si>
    <t>12,332*9</t>
  </si>
  <si>
    <t>711</t>
  </si>
  <si>
    <t>Izolace proti vodě, vlhkosti a plynům</t>
  </si>
  <si>
    <t>49</t>
  </si>
  <si>
    <t>711131811</t>
  </si>
  <si>
    <t>Odstranění izolace proti zemní vlhkosti vodorovné</t>
  </si>
  <si>
    <t>-409984129</t>
  </si>
  <si>
    <t>(7,0*2,0+1,8*2,0)*2</t>
  </si>
  <si>
    <t>(2,0*2,0+2,0*2,0+2,0*2,5)*2</t>
  </si>
  <si>
    <t>50</t>
  </si>
  <si>
    <t>711141559</t>
  </si>
  <si>
    <t>Provedení izolace proti zemní vlhkosti pásy přitavením vodorovné NAIP</t>
  </si>
  <si>
    <t>-580797449</t>
  </si>
  <si>
    <t>51</t>
  </si>
  <si>
    <t>6283319-R</t>
  </si>
  <si>
    <t>pás těžký asfaltovaný GLASTEK G 40 special</t>
  </si>
  <si>
    <t>-1414684798</t>
  </si>
  <si>
    <t>30,6*1,15</t>
  </si>
  <si>
    <t>52</t>
  </si>
  <si>
    <t>998711202</t>
  </si>
  <si>
    <t>Přesun hmot procentní pro izolace proti vodě, vlhkosti a plynům v objektech v do 12 m</t>
  </si>
  <si>
    <t>1792560325</t>
  </si>
  <si>
    <t>712</t>
  </si>
  <si>
    <t>Povlakové krytiny</t>
  </si>
  <si>
    <t>53</t>
  </si>
  <si>
    <t>712361701</t>
  </si>
  <si>
    <t>Provedení povlakové krytiny střech do 10° fólií položenou volně s přilepením spojů</t>
  </si>
  <si>
    <t>-407063042</t>
  </si>
  <si>
    <t>54</t>
  </si>
  <si>
    <t>2832200-R</t>
  </si>
  <si>
    <t>fólie hydroizolační střešní pro renovace FATRAFOL 814tl 2,6 mm š 1300 mm šedá</t>
  </si>
  <si>
    <t>2080252291</t>
  </si>
  <si>
    <t>7,38*1,2</t>
  </si>
  <si>
    <t>55</t>
  </si>
  <si>
    <t>712363317</t>
  </si>
  <si>
    <t>Povlakové krytiny střech do 10° fóliové plechy VIPLANYL délky 2 m okapnice široká rš 250 mm</t>
  </si>
  <si>
    <t>1053531740</t>
  </si>
  <si>
    <t>"balkony 2np"5</t>
  </si>
  <si>
    <t>"balkony 3np"4</t>
  </si>
  <si>
    <t>56</t>
  </si>
  <si>
    <t>712363319</t>
  </si>
  <si>
    <t>Povlakové krytiny střech do 10° fóliové plechy VIPLANYL délky 2 m zpřechodová lišta rš 300 mm</t>
  </si>
  <si>
    <t>-1436847216</t>
  </si>
  <si>
    <t>"2np"13</t>
  </si>
  <si>
    <t>"3np"10</t>
  </si>
  <si>
    <t>57</t>
  </si>
  <si>
    <t>712391172</t>
  </si>
  <si>
    <t>Provedení povlakové krytiny střech do 10° ochranné textilní vrstvy</t>
  </si>
  <si>
    <t>-929984505</t>
  </si>
  <si>
    <t>58</t>
  </si>
  <si>
    <t>283431220</t>
  </si>
  <si>
    <t xml:space="preserve">vrstva vyrovnávací a separační  </t>
  </si>
  <si>
    <t>1626135993</t>
  </si>
  <si>
    <t>59</t>
  </si>
  <si>
    <t>712391179-R</t>
  </si>
  <si>
    <t>Provedení povlakové krytiny střech do 10° připevnění izolace kotvícími terči vč kotev</t>
  </si>
  <si>
    <t>1995352872</t>
  </si>
  <si>
    <t>712861702</t>
  </si>
  <si>
    <t>Provedení povlakové krytiny vytažením na konstrukce fólií přilepenou bodově</t>
  </si>
  <si>
    <t>-68091751</t>
  </si>
  <si>
    <t>(1,5+1,6+4,3+2,0*6)*0,2</t>
  </si>
  <si>
    <t>(1,6+1,6+2,3+2,0*6)*0,2</t>
  </si>
  <si>
    <t>61</t>
  </si>
  <si>
    <t>998712202</t>
  </si>
  <si>
    <t>Přesun hmot procentní pro krytiny povlakové v objektech v do 12 m</t>
  </si>
  <si>
    <t>-649501214</t>
  </si>
  <si>
    <t>713</t>
  </si>
  <si>
    <t>Izolace tepelné</t>
  </si>
  <si>
    <t>62</t>
  </si>
  <si>
    <t>713120823</t>
  </si>
  <si>
    <t>Odstranění tepelné izolace podlah volně kladené z polystyrenu tl přes 100 mm</t>
  </si>
  <si>
    <t>-1707514911</t>
  </si>
  <si>
    <t>63</t>
  </si>
  <si>
    <t>713121111</t>
  </si>
  <si>
    <t>Montáž izolace tepelné podlah volně kladenými rohožemi, pásy, dílci, deskami 1 vrstva</t>
  </si>
  <si>
    <t>279778473</t>
  </si>
  <si>
    <t>(2,0*2)*3</t>
  </si>
  <si>
    <t xml:space="preserve"> "v.č D 04-Skladba  S3.02-oprava podlah balkonů ve 3np 204 a 203"</t>
  </si>
  <si>
    <t>9*2</t>
  </si>
  <si>
    <t>64</t>
  </si>
  <si>
    <t>283759150</t>
  </si>
  <si>
    <t>deska z pěnového polystyrenu EPS 150 S 1000 x 500 x 120 mm</t>
  </si>
  <si>
    <t>-122188317</t>
  </si>
  <si>
    <t>(7,0*2,0+1,8*2,0)*1,02</t>
  </si>
  <si>
    <t>65</t>
  </si>
  <si>
    <t>283759149</t>
  </si>
  <si>
    <t>deska z pěnového polystyrenu Styrotherm tl.80mm</t>
  </si>
  <si>
    <t>1256347370</t>
  </si>
  <si>
    <t>4,0*3*1,02</t>
  </si>
  <si>
    <t>66</t>
  </si>
  <si>
    <t>283759148</t>
  </si>
  <si>
    <t>deska z pěnového polystyrenu Styrotherm tl.60mm</t>
  </si>
  <si>
    <t>-1859265152</t>
  </si>
  <si>
    <t>9,0*2*1,02</t>
  </si>
  <si>
    <t>68</t>
  </si>
  <si>
    <t>713191132</t>
  </si>
  <si>
    <t>Montáž izolace tepelné podlah, stropů vrchem nebo střech překrytí separační fólií z PE</t>
  </si>
  <si>
    <t>-986208913</t>
  </si>
  <si>
    <t>"balkony"30,6</t>
  </si>
  <si>
    <t>69</t>
  </si>
  <si>
    <t>283231500</t>
  </si>
  <si>
    <t>fólie separační PE bal. 100 m2</t>
  </si>
  <si>
    <t>502297250</t>
  </si>
  <si>
    <t>30,6*1,1</t>
  </si>
  <si>
    <t>70</t>
  </si>
  <si>
    <t>998713202</t>
  </si>
  <si>
    <t>Přesun hmot procentní pro izolace tepelné v objektech v do 12 m</t>
  </si>
  <si>
    <t>1845521300</t>
  </si>
  <si>
    <t>762751820</t>
  </si>
  <si>
    <t>Demontáž prostorových vázaných kcí na hladko z hraněného řeziva průřezové plochy do 224 cm2-trám balkonu</t>
  </si>
  <si>
    <t>-1890138463</t>
  </si>
  <si>
    <t>2,0*6</t>
  </si>
  <si>
    <t>-1097189176</t>
  </si>
  <si>
    <t>84</t>
  </si>
  <si>
    <t>764236407</t>
  </si>
  <si>
    <t>Oplechování parapetů rovných mechanicky kotvené z Cu plechu rš 670 mm</t>
  </si>
  <si>
    <t>441716304</t>
  </si>
  <si>
    <t>"2np-čela balkonu"9,0</t>
  </si>
  <si>
    <t>"3np čela balkonu"7,0</t>
  </si>
  <si>
    <t>85</t>
  </si>
  <si>
    <t>764531414</t>
  </si>
  <si>
    <t>Žlab podokapní hranatý z Cu plechu rš 330 mm</t>
  </si>
  <si>
    <t>1628774504</t>
  </si>
  <si>
    <t>"2np"9,0</t>
  </si>
  <si>
    <t>"3np"7,0</t>
  </si>
  <si>
    <t>86</t>
  </si>
  <si>
    <t>764538402</t>
  </si>
  <si>
    <t>Hranatý svod včetně objímek, kolen, odskoků  z Cu plechu o straně 100 mm</t>
  </si>
  <si>
    <t>45731126</t>
  </si>
  <si>
    <t>"3np"4,0*3</t>
  </si>
  <si>
    <t>87</t>
  </si>
  <si>
    <t>764538421</t>
  </si>
  <si>
    <t>Svody kruhové včetně objímek, kolen, odskoků z Cu plechu průměru 80 mm</t>
  </si>
  <si>
    <t>488298312</t>
  </si>
  <si>
    <t>"2np"2,0</t>
  </si>
  <si>
    <t>88</t>
  </si>
  <si>
    <t>519323197</t>
  </si>
  <si>
    <t>98</t>
  </si>
  <si>
    <t>767995115</t>
  </si>
  <si>
    <t>Montáž atypických zámečnických konstrukcí hmotnosti do 100 kg</t>
  </si>
  <si>
    <t>-2043542820</t>
  </si>
  <si>
    <t>"zábradlí balkonu 107"60</t>
  </si>
  <si>
    <t>"zábradlí balkonu 103"60</t>
  </si>
  <si>
    <t>"zábradlí balkonu 207"60</t>
  </si>
  <si>
    <t>"zábradlí balkonu 204"60</t>
  </si>
  <si>
    <t>"zábradlí balkonu 203"60</t>
  </si>
  <si>
    <t>"PATKY SLOUPKŮ"15*2</t>
  </si>
  <si>
    <t>99</t>
  </si>
  <si>
    <t>767995116</t>
  </si>
  <si>
    <t>Montáž atypických zámečnických konstrukcí hmotnosti do 250 kg</t>
  </si>
  <si>
    <t>1853722558</t>
  </si>
  <si>
    <t>"zábradlí balkonu 112"150</t>
  </si>
  <si>
    <t>100</t>
  </si>
  <si>
    <t>13502</t>
  </si>
  <si>
    <t>Výroba a dodávka materiálu  na nové patky zábradlí</t>
  </si>
  <si>
    <t>-1937634051</t>
  </si>
  <si>
    <t>30*1,03</t>
  </si>
  <si>
    <t>101</t>
  </si>
  <si>
    <t>767996702</t>
  </si>
  <si>
    <t>Demontáž atypických zámečnických konstrukcí řezáním hmotnosti jednotlivých dílů do 100 kg</t>
  </si>
  <si>
    <t>284453893</t>
  </si>
  <si>
    <t>102</t>
  </si>
  <si>
    <t>767996703</t>
  </si>
  <si>
    <t>Demontáž atypických zámečnických konstrukcí řezáním hmotnosti jednotlivých dílů do 250 kg</t>
  </si>
  <si>
    <t>607839407</t>
  </si>
  <si>
    <t>04 - SO 04- Opravy bočních bednění balkonu a oken</t>
  </si>
  <si>
    <t>997 - Přesun sutě</t>
  </si>
  <si>
    <t>0,806*9</t>
  </si>
  <si>
    <t>82</t>
  </si>
  <si>
    <t>764002801</t>
  </si>
  <si>
    <t>Demontáž závětrné lišty do suti-část</t>
  </si>
  <si>
    <t>-399497632</t>
  </si>
  <si>
    <t>83</t>
  </si>
  <si>
    <t>764232406</t>
  </si>
  <si>
    <t>Oplechování štítu závětrnou lištou z Cu plechu rš 500 mm</t>
  </si>
  <si>
    <t>-1641400616</t>
  </si>
  <si>
    <t>7,5*6+1,5*6</t>
  </si>
  <si>
    <t>91</t>
  </si>
  <si>
    <t>766411821</t>
  </si>
  <si>
    <t>Demontáž truhlářského obložení stěn z palubek</t>
  </si>
  <si>
    <t>-1918451602</t>
  </si>
  <si>
    <t>"vč D. 03-skladba S2 04 oprava bočních stěn bednění u balkonů 2np"</t>
  </si>
  <si>
    <t>"balkon 107"3,75*2</t>
  </si>
  <si>
    <t>"balkon 103"3,75*2</t>
  </si>
  <si>
    <t>"balkon 112"3,75*2</t>
  </si>
  <si>
    <t>Mezisoučet</t>
  </si>
  <si>
    <t>"vč D. 03-skladba S2 05 oprava bočních  bednění u oken 2np"</t>
  </si>
  <si>
    <t>4*2,0+2,0*1,0</t>
  </si>
  <si>
    <t>"vč D. 04-skladba S3 05 oprava bočních stěn bednění u balkonů 3np"</t>
  </si>
  <si>
    <t>"balkon 207"3,75*2</t>
  </si>
  <si>
    <t>"balkon 203"3,75*2</t>
  </si>
  <si>
    <t>"balkon 204"3,75*2</t>
  </si>
  <si>
    <t>"vč D. 04-skladba S3 06 oprava bočních  bednění u oken 3np"</t>
  </si>
  <si>
    <t>92</t>
  </si>
  <si>
    <t>766412-1</t>
  </si>
  <si>
    <t>Příplatek za provedení dvířek 600x1800mm</t>
  </si>
  <si>
    <t>688333502</t>
  </si>
  <si>
    <t>"vč D. 03-skladba S2 04 oprava bočních stěn bednění u balkonů 2np"4</t>
  </si>
  <si>
    <t>"vč D. 04-skladba S3 05 oprava bočních stěn bednění u balkonů 3np"4</t>
  </si>
  <si>
    <t>93</t>
  </si>
  <si>
    <t>766412223</t>
  </si>
  <si>
    <t>Montáž obložení stěn plochy přes 1 m2 palubkami modřínovými š do 100 mm</t>
  </si>
  <si>
    <t>1570125699</t>
  </si>
  <si>
    <t>94</t>
  </si>
  <si>
    <t>431075960</t>
  </si>
  <si>
    <t>65*1,1</t>
  </si>
  <si>
    <t>95</t>
  </si>
  <si>
    <t>261213952</t>
  </si>
  <si>
    <t>"z rubu"</t>
  </si>
  <si>
    <t>130</t>
  </si>
  <si>
    <t>05 - SO 05- Zateplení obvodových stěn pod střechou</t>
  </si>
  <si>
    <t>622221031</t>
  </si>
  <si>
    <t>Montáž kontaktního zateplení vnějších stěn z minerální vlny s podélnou orientací vláken tl do 160 mm</t>
  </si>
  <si>
    <t>-249872745</t>
  </si>
  <si>
    <t xml:space="preserve"> "v.č D 03-Skladba S2.06 zateplení obvodových stěn ve 2np"</t>
  </si>
  <si>
    <t>13,15*3,0*4*1,15</t>
  </si>
  <si>
    <t>-(1,9*1,5+1,5*1,7+2,5*0,9+3,0*0,9+1,6*1,7+4,3*1,7)*1,15-0,033</t>
  </si>
  <si>
    <t xml:space="preserve"> "v.č D 04-Skladba S2.08 zateplení obvodových stěn ve 3np"</t>
  </si>
  <si>
    <t>10,0*3,0*4*1,15</t>
  </si>
  <si>
    <t>-(1,9*1,5+1,5*1,7+2,5*0,9+3,0*0,9+1,6*1,7+4,3*1,7)*1,15+0,437</t>
  </si>
  <si>
    <t>631515310</t>
  </si>
  <si>
    <t>deska minerální izolační I tl. 140 mm</t>
  </si>
  <si>
    <t>1503370115</t>
  </si>
  <si>
    <t>273*1,02</t>
  </si>
  <si>
    <t>629991011</t>
  </si>
  <si>
    <t>Zakrytí výplní otvorů a svislých ploch fólií přilepenou lepící páskou</t>
  </si>
  <si>
    <t>1352320130</t>
  </si>
  <si>
    <t>"1np"</t>
  </si>
  <si>
    <t>2,5*2,3</t>
  </si>
  <si>
    <t>1,8*0,6</t>
  </si>
  <si>
    <t>1,2*0,6</t>
  </si>
  <si>
    <t>0,6*0,6</t>
  </si>
  <si>
    <t>2,3*2,5</t>
  </si>
  <si>
    <t>1,5*1,5*2</t>
  </si>
  <si>
    <t>0,6*0,9*3</t>
  </si>
  <si>
    <t>3,2*0,9</t>
  </si>
  <si>
    <t>1,9*0,9</t>
  </si>
  <si>
    <t>1,5*2,4+2,8*1,5</t>
  </si>
  <si>
    <t>0,9*2,4+0,7*1,5</t>
  </si>
  <si>
    <t>1,2*0,9*2</t>
  </si>
  <si>
    <t>1,0*2,4+1,3*1,5</t>
  </si>
  <si>
    <t>38</t>
  </si>
  <si>
    <t>966080101</t>
  </si>
  <si>
    <t>Bourání kontaktního zateplení z polystyrenových desek tloušťky do 60 mm</t>
  </si>
  <si>
    <t>1768545296</t>
  </si>
  <si>
    <t>3,549*9</t>
  </si>
  <si>
    <t>06 - SO 06-Zateplení podlah  ve 3np</t>
  </si>
  <si>
    <t>47</t>
  </si>
  <si>
    <t>711111001</t>
  </si>
  <si>
    <t>Provedení izolace proti zemní vlhkosti vodorovné za studena nátěrem penetračním</t>
  </si>
  <si>
    <t>-885190300</t>
  </si>
  <si>
    <t>"v.č. D04 Skladba S3 07-3np"</t>
  </si>
  <si>
    <t>20+14+12+14</t>
  </si>
  <si>
    <t>48</t>
  </si>
  <si>
    <t>111631500</t>
  </si>
  <si>
    <t>lak asfaltový ALP/9 (MJ t) bal 9 kg</t>
  </si>
  <si>
    <t>2109663923</t>
  </si>
  <si>
    <t>60,000*0,0003</t>
  </si>
  <si>
    <t xml:space="preserve"> "v.č D 04-Skladba  S3.07-zateplení podlah ve 3np"</t>
  </si>
  <si>
    <t>60*1,15</t>
  </si>
  <si>
    <t>67</t>
  </si>
  <si>
    <t>631481410</t>
  </si>
  <si>
    <t>deska minerální izolační ISOVER UNI 600x1200 mm tl. 200 mm</t>
  </si>
  <si>
    <t>107174748</t>
  </si>
  <si>
    <t>60*1,02</t>
  </si>
  <si>
    <t>(20+14+12+14)*2</t>
  </si>
  <si>
    <t>113</t>
  </si>
  <si>
    <t>63150819</t>
  </si>
  <si>
    <t>fólie kontaktní difuzně propustná pro doplňkovou hydroizolační vrstvu, jednovrstvá mikrovláknitá s funkční vrstvou tl 220μm</t>
  </si>
  <si>
    <t>CS ÚRS 2019 01</t>
  </si>
  <si>
    <t>1526514046</t>
  </si>
  <si>
    <t>60*1,1</t>
  </si>
  <si>
    <t>74</t>
  </si>
  <si>
    <t>762523104</t>
  </si>
  <si>
    <t>Položení podlahy z hoblovaných prken na sraz vč,řeziva</t>
  </si>
  <si>
    <t>-416881465</t>
  </si>
  <si>
    <t>(10+0,5*2+10,0)*2*0,5</t>
  </si>
  <si>
    <t>112</t>
  </si>
  <si>
    <t>1631652397</t>
  </si>
  <si>
    <t>07 - SO 07 opravy omítek a podhledů v interiéru</t>
  </si>
  <si>
    <t xml:space="preserve">    763 - Konstrukce suché výstavby</t>
  </si>
  <si>
    <t xml:space="preserve">    784 - Dokončovací práce - malby a tapety</t>
  </si>
  <si>
    <t>"v č D02-oprava podhledu v interieru v 1np  Skladba  S1.05"</t>
  </si>
  <si>
    <t>24,06*0,00444*1,2</t>
  </si>
  <si>
    <t>"vč D. 03-skladba S2.07-sanace podhledu v interieru 2np"</t>
  </si>
  <si>
    <t>24,0*0,00444*1,2</t>
  </si>
  <si>
    <t>611131101</t>
  </si>
  <si>
    <t>Cementový postřik vnitřních stropů nanášený celoplošně ručně</t>
  </si>
  <si>
    <t>-321358099</t>
  </si>
  <si>
    <t>143*0,3</t>
  </si>
  <si>
    <t>136,26*0,3+0,022</t>
  </si>
  <si>
    <t>612131101</t>
  </si>
  <si>
    <t>Cementový postřik vnitřních stěn nanášený celoplošně ručně</t>
  </si>
  <si>
    <t>-687634887</t>
  </si>
  <si>
    <t>"vč. D 02, skladba S1 06- oprava odfouknutých omítek 1np"</t>
  </si>
  <si>
    <t>200*0,3*2</t>
  </si>
  <si>
    <t>"vč. D 03, skladba S2.10- oprava odfouknutých omítek-2np"</t>
  </si>
  <si>
    <t>(12*2,6*4*0,3+0,06)*2</t>
  </si>
  <si>
    <t>"vč. D 04, skladba S3.09- oprava odfouknutých omítek-3np"</t>
  </si>
  <si>
    <t>28,55*2</t>
  </si>
  <si>
    <t>612325422</t>
  </si>
  <si>
    <t>Oprava vnitřní vápenocementové štukové omítky stěn v rozsahu plochy do 30%</t>
  </si>
  <si>
    <t>-954463297</t>
  </si>
  <si>
    <t>"vč. D 02, skladba S1 06- oprava odfouknutých omítek-1np"</t>
  </si>
  <si>
    <t>(47,5+28,0)*2,6+3,7</t>
  </si>
  <si>
    <t>12*2,6*4+0,2</t>
  </si>
  <si>
    <t>(9,15*2,6*4)</t>
  </si>
  <si>
    <t>612142012</t>
  </si>
  <si>
    <t>Potažení vnitřních stěn keramickým pletivem</t>
  </si>
  <si>
    <t>-1149416867</t>
  </si>
  <si>
    <t>200*0,3</t>
  </si>
  <si>
    <t>12*2,6*4*0,3+0,06</t>
  </si>
  <si>
    <t>(9,15*2,6*4)*0,3+0,002</t>
  </si>
  <si>
    <t>629991001</t>
  </si>
  <si>
    <t>Zakrytí podélných ploch fólií volně položenou</t>
  </si>
  <si>
    <t>-1193817717</t>
  </si>
  <si>
    <t>"podlahy- dle sádrokartonu 1a 2np"</t>
  </si>
  <si>
    <t>"v č D02-Skladba S1.05 oprava podhledu v interieru v 1np"</t>
  </si>
  <si>
    <t>2,94+15,66+15,56+4,37+1,65+1,45+2,34+17,01+4,36+6,08+7,43</t>
  </si>
  <si>
    <t>10,01+19,06+14,72+20+0,36</t>
  </si>
  <si>
    <t>"vč D. 03-skladba S2.08-sanace podhledu v interieru 2np"</t>
  </si>
  <si>
    <t>11,72+2,16+3,24++2,16+3,24+14,44+14,96+5,27+2,22+6,1</t>
  </si>
  <si>
    <t>"vč D. 03-skladba S2.09-sanace podhledu v interieru 2np"</t>
  </si>
  <si>
    <t>18,95+22,17+29,63</t>
  </si>
  <si>
    <t>"v.č.D04--3np"</t>
  </si>
  <si>
    <t>7,5+23,35+3,11+2,32+3,17+19,44+2,93+7,5*3</t>
  </si>
  <si>
    <t>31</t>
  </si>
  <si>
    <t>949101111</t>
  </si>
  <si>
    <t>Lešení pomocné pro objekty pozemních staveb s lešeňovou podlahou v do 1,9 m zatížení do 150 kg/m2</t>
  </si>
  <si>
    <t>-1387900513</t>
  </si>
  <si>
    <t>"podlahy"</t>
  </si>
  <si>
    <t>"v.č.D04-Skladba S3.07-3np"</t>
  </si>
  <si>
    <t>(13,15+1,5*2+13,15)*2*1,5</t>
  </si>
  <si>
    <t>(10,0+1,5*2+10,0)*2*1,5</t>
  </si>
  <si>
    <t>952901111</t>
  </si>
  <si>
    <t>Vyčištění budov bytové a občanské výstavby při výšce podlaží do 4 m</t>
  </si>
  <si>
    <t>-2118948079</t>
  </si>
  <si>
    <t>13,0*12,75</t>
  </si>
  <si>
    <t>13,0*4,4/2</t>
  </si>
  <si>
    <t>13,0*13,0</t>
  </si>
  <si>
    <t>9,7*9,7</t>
  </si>
  <si>
    <t>39</t>
  </si>
  <si>
    <t>978011141</t>
  </si>
  <si>
    <t>Otlučení vnitřní vápenné nebo vápenocementové omítky stropů v rozsahu do 30 %</t>
  </si>
  <si>
    <t>-1005102032</t>
  </si>
  <si>
    <t>"v č D02-opravs podhledu v interieru v 1np  Skladba  S1.05"</t>
  </si>
  <si>
    <t>11,72+22,17+2,16+3,24+18,95+2,16+3,24+14,44+29,63+14,96+5,27+2,22+6,1</t>
  </si>
  <si>
    <t>40</t>
  </si>
  <si>
    <t>978013141</t>
  </si>
  <si>
    <t>Otlučení vnitřní vápenné nebo vápenocementové omítky stěn v rozsahu do 30 %</t>
  </si>
  <si>
    <t>-1388231131</t>
  </si>
  <si>
    <t>"vč. D 02, skladba S1 06- oprava odfouknutých omítek"</t>
  </si>
  <si>
    <t>6,994*9</t>
  </si>
  <si>
    <t>763</t>
  </si>
  <si>
    <t>Konstrukce suché výstavby</t>
  </si>
  <si>
    <t>77</t>
  </si>
  <si>
    <t>763131411</t>
  </si>
  <si>
    <t>SDK podhled desky 1xA 12,5 bez TI dvouvrstvá spodní kce profil CD+UD</t>
  </si>
  <si>
    <t>-632498731</t>
  </si>
  <si>
    <t>78</t>
  </si>
  <si>
    <t>763131412</t>
  </si>
  <si>
    <t>SDK podhled desky 1xA 12,5 TI 100 mm dvouvrstvá spodní kce profil CD+UD</t>
  </si>
  <si>
    <t>1472337079</t>
  </si>
  <si>
    <t>79</t>
  </si>
  <si>
    <t>763131714</t>
  </si>
  <si>
    <t>SDK podhled základní penetrační nátěr</t>
  </si>
  <si>
    <t>995984016</t>
  </si>
  <si>
    <t>7631999</t>
  </si>
  <si>
    <t>montáž a dodávka parotěsné zábrany</t>
  </si>
  <si>
    <t>2091564142</t>
  </si>
  <si>
    <t>81</t>
  </si>
  <si>
    <t>998763402</t>
  </si>
  <si>
    <t>Přesun hmot procentní pro sádrokartonové konstrukce v objektech v do 12 m</t>
  </si>
  <si>
    <t>1362875162</t>
  </si>
  <si>
    <t>"v č D02-   Skladba  S1.05 oprava podhledu v interieru v 1np"</t>
  </si>
  <si>
    <t>(0,008*0,025+2*0,008*0,14)*24*8000+0,02</t>
  </si>
  <si>
    <t>"v č D03-   Skladba  S2.07 oprava podhledu v interieru v 2np"</t>
  </si>
  <si>
    <t>468,5*1,03</t>
  </si>
  <si>
    <t>0,1*24</t>
  </si>
  <si>
    <t>"v č D03-Skladba S2.07 oprava podhledu v interieru v 2np "</t>
  </si>
  <si>
    <t>784</t>
  </si>
  <si>
    <t>Dokončovací práce - malby a tapety</t>
  </si>
  <si>
    <t>107</t>
  </si>
  <si>
    <t>784181101</t>
  </si>
  <si>
    <t>Základní akrylátová jednonásobná penetrace podkladu v místnostech výšky do 3,80m</t>
  </si>
  <si>
    <t>-1744321483</t>
  </si>
  <si>
    <t>"1np"200</t>
  </si>
  <si>
    <t>"2np"125</t>
  </si>
  <si>
    <t>"3np"95,16</t>
  </si>
  <si>
    <t>108</t>
  </si>
  <si>
    <t>784321031</t>
  </si>
  <si>
    <t>Dvojnásobné silikátové bílé malby v místnosti výšky do 3,80 m</t>
  </si>
  <si>
    <t>1252172505</t>
  </si>
  <si>
    <t>"malby omítek "420,16</t>
  </si>
  <si>
    <t>"sádrokatony"</t>
  </si>
  <si>
    <t>"v č D02-Skladba S1.05 oprava podhledu v interieru v 1np "</t>
  </si>
  <si>
    <t>08 - SO 08- Vedlejší náklady</t>
  </si>
  <si>
    <t>VRN -  Vedlejší rozpočtové náklady</t>
  </si>
  <si>
    <t xml:space="preserve">    VRN3 - Zařízení staveniště</t>
  </si>
  <si>
    <t>VRN</t>
  </si>
  <si>
    <t xml:space="preserve"> Vedlejší rozpočtové náklady</t>
  </si>
  <si>
    <t>VRN3</t>
  </si>
  <si>
    <t>Zařízení staveniště</t>
  </si>
  <si>
    <t>110</t>
  </si>
  <si>
    <t>032002000</t>
  </si>
  <si>
    <t>Vybavení staveniště Cem WC , buňka atd</t>
  </si>
  <si>
    <t>soubor</t>
  </si>
  <si>
    <t>1024</t>
  </si>
  <si>
    <t>1770899306</t>
  </si>
  <si>
    <t>111</t>
  </si>
  <si>
    <t>039002000</t>
  </si>
  <si>
    <t>Zrušení zařízení staveniště</t>
  </si>
  <si>
    <t>-323584085</t>
  </si>
  <si>
    <t>803 99 13</t>
  </si>
  <si>
    <t>Povodí Labe, státní podnik, Víta Nejedlého 951, 500 03 Hradec Králové</t>
  </si>
  <si>
    <t>Ing. Vladimír Zevl, Dolní Roveň 281, 533 71 Dolní Roveň</t>
  </si>
  <si>
    <t>443 92 052</t>
  </si>
  <si>
    <t>728 68 333</t>
  </si>
  <si>
    <t>Jitka Sládková, Severjižní 274, 533 72 Moravany</t>
  </si>
  <si>
    <t>Bude vybrán na základě výběrového řízení</t>
  </si>
  <si>
    <t>708 90 005</t>
  </si>
  <si>
    <t>Ing Vladimír Zevl</t>
  </si>
  <si>
    <t>Jitka Sládková</t>
  </si>
  <si>
    <t>Ing. Vladimír Zevl</t>
  </si>
  <si>
    <t>SOB Křižanovice, oprava objektu č.p.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</si>
</sst>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Trebuchet MS"/>
    </font>
    <font>
      <sz val="10"/>
      <name val="Trebuchet MS"/>
      <family val="2"/>
      <charset val="238"/>
    </font>
    <font>
      <sz val="9"/>
      <name val="Trebuchet MS"/>
      <family val="2"/>
      <charset val="238"/>
    </font>
    <font>
      <sz val="9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49" fontId="0" fillId="0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34" fillId="0" borderId="0" xfId="0" applyFont="1" applyBorder="1"/>
    <xf numFmtId="0" fontId="35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165" fontId="36" fillId="0" borderId="0" xfId="0" applyNumberFormat="1" applyFont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  <protection locked="0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20" fillId="5" borderId="7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5" borderId="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6" fillId="0" borderId="0" xfId="0" applyFont="1" applyFill="1" applyAlignment="1" applyProtection="1">
      <alignment horizontal="left" vertical="center"/>
      <protection locked="0"/>
    </xf>
    <xf numFmtId="0" fontId="36" fillId="0" borderId="0" xfId="0" applyFont="1" applyFill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Statika/Povod&#237;%20Labe%20Pardubice/Objekt%20Krizanovice/Krizanovice%20rozpocty/Pomo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SO 01- Opravy  římsy..."/>
      <sheetName val="02 - SO 02- Výměna stáv. ..."/>
      <sheetName val="03 - SO 03- Opravy podlah..."/>
      <sheetName val="04 - SO 04- Opravy bočníc..."/>
      <sheetName val="05 - SO 05- Zateplení obv..."/>
      <sheetName val="06 - SO 06-Zateplení podl..."/>
      <sheetName val="07 - SO 07 opravy omítek ..."/>
      <sheetName val="08 - SO 08- Vedlejší náklady"/>
    </sheetNames>
    <sheetDataSet>
      <sheetData sheetId="0" refreshError="1">
        <row r="8">
          <cell r="AN8" t="str">
            <v>8. 1. 2019</v>
          </cell>
        </row>
        <row r="14">
          <cell r="E14" t="str">
            <v>Bude vybrán na základě výběrového řízení</v>
          </cell>
        </row>
        <row r="20">
          <cell r="E20" t="str">
            <v>Jitka Sládková, Severjižní 274, 533 72 Moravany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workbookViewId="0">
      <selection activeCell="BL22" sqref="BL21:BL2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39" t="s">
        <v>5</v>
      </c>
      <c r="AS2" s="240"/>
      <c r="AT2" s="240"/>
      <c r="AU2" s="240"/>
      <c r="AV2" s="240"/>
      <c r="AW2" s="240"/>
      <c r="AX2" s="240"/>
      <c r="AY2" s="240"/>
      <c r="AZ2" s="240"/>
      <c r="BA2" s="240"/>
      <c r="BB2" s="240"/>
      <c r="BC2" s="240"/>
      <c r="BD2" s="240"/>
      <c r="BE2" s="24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4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R5" s="19"/>
      <c r="BE5" s="253" t="s">
        <v>15</v>
      </c>
      <c r="BS5" s="16" t="s">
        <v>6</v>
      </c>
    </row>
    <row r="6" spans="1:74" ht="36.950000000000003" customHeight="1">
      <c r="B6" s="19"/>
      <c r="D6" s="24" t="s">
        <v>16</v>
      </c>
      <c r="K6" s="250" t="s">
        <v>932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R6" s="19"/>
      <c r="BE6" s="254"/>
      <c r="BS6" s="16" t="s">
        <v>6</v>
      </c>
    </row>
    <row r="7" spans="1:74" ht="12" customHeight="1">
      <c r="B7" s="19"/>
      <c r="D7" s="25" t="s">
        <v>17</v>
      </c>
      <c r="K7" s="206" t="s">
        <v>921</v>
      </c>
      <c r="AK7" s="25" t="s">
        <v>18</v>
      </c>
      <c r="AN7" s="206">
        <v>11301</v>
      </c>
      <c r="AR7" s="19"/>
      <c r="BE7" s="254"/>
      <c r="BS7" s="16" t="s">
        <v>6</v>
      </c>
    </row>
    <row r="8" spans="1:74" ht="12" customHeight="1">
      <c r="B8" s="19"/>
      <c r="D8" s="25" t="s">
        <v>19</v>
      </c>
      <c r="K8" s="16" t="s">
        <v>20</v>
      </c>
      <c r="AK8" s="25" t="s">
        <v>21</v>
      </c>
      <c r="AN8" s="208" t="s">
        <v>22</v>
      </c>
      <c r="AR8" s="19"/>
      <c r="BE8" s="254"/>
      <c r="BS8" s="16" t="s">
        <v>6</v>
      </c>
    </row>
    <row r="9" spans="1:74" ht="14.45" customHeight="1">
      <c r="B9" s="19"/>
      <c r="AR9" s="19"/>
      <c r="BE9" s="254"/>
      <c r="BS9" s="16" t="s">
        <v>6</v>
      </c>
    </row>
    <row r="10" spans="1:74" ht="12" customHeight="1">
      <c r="B10" s="19"/>
      <c r="D10" s="25" t="s">
        <v>23</v>
      </c>
      <c r="AK10" s="25" t="s">
        <v>24</v>
      </c>
      <c r="AM10" s="216" t="s">
        <v>928</v>
      </c>
      <c r="AN10" s="216"/>
      <c r="AR10" s="19"/>
      <c r="BE10" s="254"/>
      <c r="BS10" s="16" t="s">
        <v>6</v>
      </c>
    </row>
    <row r="11" spans="1:74" ht="18.399999999999999" customHeight="1">
      <c r="B11" s="19"/>
      <c r="E11" s="206" t="s">
        <v>922</v>
      </c>
      <c r="AK11" s="25" t="s">
        <v>25</v>
      </c>
      <c r="AN11" s="16" t="s">
        <v>1</v>
      </c>
      <c r="AR11" s="19"/>
      <c r="BE11" s="254"/>
      <c r="BS11" s="16" t="s">
        <v>6</v>
      </c>
    </row>
    <row r="12" spans="1:74" ht="6.95" customHeight="1">
      <c r="B12" s="19"/>
      <c r="AR12" s="19"/>
      <c r="BE12" s="254"/>
      <c r="BS12" s="16" t="s">
        <v>6</v>
      </c>
    </row>
    <row r="13" spans="1:74" ht="12" customHeight="1">
      <c r="B13" s="19"/>
      <c r="D13" s="25" t="s">
        <v>26</v>
      </c>
      <c r="AK13" s="25" t="s">
        <v>24</v>
      </c>
      <c r="AN13" s="207"/>
      <c r="AR13" s="19"/>
      <c r="BE13" s="254"/>
      <c r="BS13" s="16" t="s">
        <v>6</v>
      </c>
    </row>
    <row r="14" spans="1:74" ht="15" customHeight="1">
      <c r="B14" s="19"/>
      <c r="E14" s="221" t="s">
        <v>927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17" t="s">
        <v>1</v>
      </c>
      <c r="AD14" s="218"/>
      <c r="AE14" s="218"/>
      <c r="AF14" s="218"/>
      <c r="AG14" s="218"/>
      <c r="AH14" s="218"/>
      <c r="AI14" s="218"/>
      <c r="AJ14" s="218"/>
      <c r="AK14" s="25" t="s">
        <v>25</v>
      </c>
      <c r="AN14" s="207"/>
      <c r="AR14" s="19"/>
      <c r="BE14" s="254"/>
      <c r="BS14" s="16" t="s">
        <v>6</v>
      </c>
    </row>
    <row r="15" spans="1:74" ht="6.95" customHeight="1">
      <c r="B15" s="19"/>
      <c r="AR15" s="19"/>
      <c r="BE15" s="254"/>
      <c r="BS15" s="16" t="s">
        <v>3</v>
      </c>
    </row>
    <row r="16" spans="1:74" ht="12" customHeight="1">
      <c r="B16" s="19"/>
      <c r="D16" s="25" t="s">
        <v>27</v>
      </c>
      <c r="AK16" s="25" t="s">
        <v>24</v>
      </c>
      <c r="AM16" s="219" t="s">
        <v>925</v>
      </c>
      <c r="AN16" s="220"/>
      <c r="AR16" s="19"/>
      <c r="BE16" s="254"/>
      <c r="BS16" s="16" t="s">
        <v>3</v>
      </c>
    </row>
    <row r="17" spans="2:71" ht="18.399999999999999" customHeight="1">
      <c r="B17" s="19"/>
      <c r="E17" s="209" t="s">
        <v>923</v>
      </c>
      <c r="AK17" s="25" t="s">
        <v>25</v>
      </c>
      <c r="AN17" s="16" t="s">
        <v>1</v>
      </c>
      <c r="AR17" s="19"/>
      <c r="BE17" s="254"/>
      <c r="BS17" s="16" t="s">
        <v>28</v>
      </c>
    </row>
    <row r="18" spans="2:71" ht="6.95" customHeight="1">
      <c r="B18" s="19"/>
      <c r="AR18" s="19"/>
      <c r="BE18" s="254"/>
      <c r="BS18" s="16" t="s">
        <v>6</v>
      </c>
    </row>
    <row r="19" spans="2:71" ht="12" customHeight="1">
      <c r="B19" s="19"/>
      <c r="D19" s="25" t="s">
        <v>29</v>
      </c>
      <c r="AK19" s="25" t="s">
        <v>24</v>
      </c>
      <c r="AM19" s="219" t="s">
        <v>924</v>
      </c>
      <c r="AN19" s="220"/>
      <c r="AR19" s="19"/>
      <c r="BE19" s="254"/>
      <c r="BS19" s="16" t="s">
        <v>6</v>
      </c>
    </row>
    <row r="20" spans="2:71" ht="18.399999999999999" customHeight="1">
      <c r="B20" s="19"/>
      <c r="E20" s="210" t="s">
        <v>926</v>
      </c>
      <c r="AK20" s="25" t="s">
        <v>25</v>
      </c>
      <c r="AN20" s="16" t="s">
        <v>1</v>
      </c>
      <c r="AR20" s="19"/>
      <c r="BE20" s="254"/>
      <c r="BS20" s="16" t="s">
        <v>28</v>
      </c>
    </row>
    <row r="21" spans="2:71" ht="6.95" customHeight="1">
      <c r="B21" s="19"/>
      <c r="AR21" s="19"/>
      <c r="BE21" s="254"/>
    </row>
    <row r="22" spans="2:71" ht="12" customHeight="1">
      <c r="B22" s="19"/>
      <c r="D22" s="25" t="s">
        <v>30</v>
      </c>
      <c r="AR22" s="19"/>
      <c r="BE22" s="254"/>
    </row>
    <row r="23" spans="2:71" ht="16.5" customHeight="1">
      <c r="B23" s="19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R23" s="19"/>
      <c r="BE23" s="254"/>
    </row>
    <row r="24" spans="2:71" ht="6.95" customHeight="1">
      <c r="B24" s="19"/>
      <c r="AR24" s="19"/>
      <c r="BE24" s="254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  <c r="BE25" s="254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55">
        <f>ROUND(AG54,2)</f>
        <v>0</v>
      </c>
      <c r="AL26" s="256"/>
      <c r="AM26" s="256"/>
      <c r="AN26" s="256"/>
      <c r="AO26" s="256"/>
      <c r="AR26" s="28"/>
      <c r="BE26" s="254"/>
    </row>
    <row r="27" spans="2:71" s="1" customFormat="1" ht="6.95" customHeight="1">
      <c r="B27" s="28"/>
      <c r="AR27" s="28"/>
      <c r="BE27" s="254"/>
    </row>
    <row r="28" spans="2:71" s="1" customFormat="1">
      <c r="B28" s="28"/>
      <c r="L28" s="252" t="s">
        <v>32</v>
      </c>
      <c r="M28" s="252"/>
      <c r="N28" s="252"/>
      <c r="O28" s="252"/>
      <c r="P28" s="252"/>
      <c r="W28" s="252" t="s">
        <v>33</v>
      </c>
      <c r="X28" s="252"/>
      <c r="Y28" s="252"/>
      <c r="Z28" s="252"/>
      <c r="AA28" s="252"/>
      <c r="AB28" s="252"/>
      <c r="AC28" s="252"/>
      <c r="AD28" s="252"/>
      <c r="AE28" s="252"/>
      <c r="AK28" s="252" t="s">
        <v>34</v>
      </c>
      <c r="AL28" s="252"/>
      <c r="AM28" s="252"/>
      <c r="AN28" s="252"/>
      <c r="AO28" s="252"/>
      <c r="AR28" s="28"/>
      <c r="BE28" s="254"/>
    </row>
    <row r="29" spans="2:71" s="2" customFormat="1" ht="14.45" customHeight="1">
      <c r="B29" s="32"/>
      <c r="D29" s="25" t="s">
        <v>35</v>
      </c>
      <c r="F29" s="25" t="s">
        <v>36</v>
      </c>
      <c r="L29" s="230">
        <v>0.21</v>
      </c>
      <c r="M29" s="231"/>
      <c r="N29" s="231"/>
      <c r="O29" s="231"/>
      <c r="P29" s="231"/>
      <c r="W29" s="233">
        <f>ROUND(AZ54,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3">
        <f>ROUND(AV54, 2)</f>
        <v>0</v>
      </c>
      <c r="AL29" s="231"/>
      <c r="AM29" s="231"/>
      <c r="AN29" s="231"/>
      <c r="AO29" s="231"/>
      <c r="AR29" s="32"/>
      <c r="BE29" s="254"/>
    </row>
    <row r="30" spans="2:71" s="2" customFormat="1" ht="14.45" customHeight="1">
      <c r="B30" s="32"/>
      <c r="F30" s="25" t="s">
        <v>37</v>
      </c>
      <c r="L30" s="230">
        <v>0.15</v>
      </c>
      <c r="M30" s="231"/>
      <c r="N30" s="231"/>
      <c r="O30" s="231"/>
      <c r="P30" s="231"/>
      <c r="W30" s="233">
        <f>ROUND(BA54,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3">
        <f>ROUND(AW54, 2)</f>
        <v>0</v>
      </c>
      <c r="AL30" s="231"/>
      <c r="AM30" s="231"/>
      <c r="AN30" s="231"/>
      <c r="AO30" s="231"/>
      <c r="AR30" s="32"/>
      <c r="BE30" s="254"/>
    </row>
    <row r="31" spans="2:71" s="2" customFormat="1" ht="14.45" hidden="1" customHeight="1">
      <c r="B31" s="32"/>
      <c r="F31" s="25" t="s">
        <v>38</v>
      </c>
      <c r="L31" s="230">
        <v>0.21</v>
      </c>
      <c r="M31" s="231"/>
      <c r="N31" s="231"/>
      <c r="O31" s="231"/>
      <c r="P31" s="231"/>
      <c r="W31" s="233">
        <f>ROUND(BB54,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3">
        <v>0</v>
      </c>
      <c r="AL31" s="231"/>
      <c r="AM31" s="231"/>
      <c r="AN31" s="231"/>
      <c r="AO31" s="231"/>
      <c r="AR31" s="32"/>
      <c r="BE31" s="254"/>
    </row>
    <row r="32" spans="2:71" s="2" customFormat="1" ht="14.45" hidden="1" customHeight="1">
      <c r="B32" s="32"/>
      <c r="F32" s="25" t="s">
        <v>39</v>
      </c>
      <c r="L32" s="230">
        <v>0.15</v>
      </c>
      <c r="M32" s="231"/>
      <c r="N32" s="231"/>
      <c r="O32" s="231"/>
      <c r="P32" s="231"/>
      <c r="W32" s="233">
        <f>ROUND(BC54,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3">
        <v>0</v>
      </c>
      <c r="AL32" s="231"/>
      <c r="AM32" s="231"/>
      <c r="AN32" s="231"/>
      <c r="AO32" s="231"/>
      <c r="AR32" s="32"/>
      <c r="BE32" s="254"/>
    </row>
    <row r="33" spans="2:57" s="2" customFormat="1" ht="14.45" hidden="1" customHeight="1">
      <c r="B33" s="32"/>
      <c r="F33" s="25" t="s">
        <v>40</v>
      </c>
      <c r="L33" s="230">
        <v>0</v>
      </c>
      <c r="M33" s="231"/>
      <c r="N33" s="231"/>
      <c r="O33" s="231"/>
      <c r="P33" s="231"/>
      <c r="W33" s="233">
        <f>ROUND(BD54,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3">
        <v>0</v>
      </c>
      <c r="AL33" s="231"/>
      <c r="AM33" s="231"/>
      <c r="AN33" s="231"/>
      <c r="AO33" s="231"/>
      <c r="AR33" s="32"/>
      <c r="BE33" s="254"/>
    </row>
    <row r="34" spans="2:57" s="1" customFormat="1" ht="6.95" customHeight="1">
      <c r="B34" s="28"/>
      <c r="AR34" s="28"/>
      <c r="BE34" s="254"/>
    </row>
    <row r="35" spans="2:57" s="1" customFormat="1" ht="25.9" customHeight="1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234" t="s">
        <v>43</v>
      </c>
      <c r="Y35" s="235"/>
      <c r="Z35" s="235"/>
      <c r="AA35" s="235"/>
      <c r="AB35" s="235"/>
      <c r="AC35" s="35"/>
      <c r="AD35" s="35"/>
      <c r="AE35" s="35"/>
      <c r="AF35" s="35"/>
      <c r="AG35" s="35"/>
      <c r="AH35" s="35"/>
      <c r="AI35" s="35"/>
      <c r="AJ35" s="35"/>
      <c r="AK35" s="236">
        <f>SUM(AK26:AK33)</f>
        <v>0</v>
      </c>
      <c r="AL35" s="235"/>
      <c r="AM35" s="235"/>
      <c r="AN35" s="235"/>
      <c r="AO35" s="237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57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57" s="1" customFormat="1" ht="24.95" customHeight="1">
      <c r="B42" s="28"/>
      <c r="C42" s="20" t="s">
        <v>44</v>
      </c>
      <c r="AR42" s="28"/>
    </row>
    <row r="43" spans="2:57" s="1" customFormat="1" ht="6.95" customHeight="1">
      <c r="B43" s="28"/>
      <c r="AR43" s="28"/>
    </row>
    <row r="44" spans="2:57" s="1" customFormat="1" ht="12" customHeight="1">
      <c r="B44" s="28"/>
      <c r="C44" s="25" t="s">
        <v>13</v>
      </c>
      <c r="L44" s="1" t="str">
        <f>K5</f>
        <v>Zevl15</v>
      </c>
      <c r="AR44" s="28"/>
    </row>
    <row r="45" spans="2:57" s="3" customFormat="1" ht="36.950000000000003" customHeight="1">
      <c r="B45" s="41"/>
      <c r="C45" s="42" t="s">
        <v>16</v>
      </c>
      <c r="L45" s="246" t="str">
        <f>K6</f>
        <v>SOB Křižanovice, oprava objektu č.p. 35</v>
      </c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247"/>
      <c r="AJ45" s="247"/>
      <c r="AK45" s="247"/>
      <c r="AL45" s="247"/>
      <c r="AM45" s="247"/>
      <c r="AN45" s="247"/>
      <c r="AO45" s="247"/>
      <c r="AR45" s="41"/>
    </row>
    <row r="46" spans="2:57" s="1" customFormat="1" ht="6.95" customHeight="1">
      <c r="B46" s="28"/>
      <c r="AR46" s="28"/>
    </row>
    <row r="47" spans="2:57" s="1" customFormat="1" ht="12" customHeight="1">
      <c r="B47" s="28"/>
      <c r="C47" s="25" t="s">
        <v>19</v>
      </c>
      <c r="L47" s="43" t="str">
        <f>IF(K8="","",K8)</f>
        <v>Křižanovice</v>
      </c>
      <c r="AI47" s="25" t="s">
        <v>21</v>
      </c>
      <c r="AM47" s="248" t="str">
        <f>IF(AN8= "","",AN8)</f>
        <v>8. 1. 2019</v>
      </c>
      <c r="AN47" s="248"/>
      <c r="AR47" s="28"/>
    </row>
    <row r="48" spans="2:57" s="1" customFormat="1" ht="6.95" customHeight="1">
      <c r="B48" s="28"/>
      <c r="AR48" s="28"/>
    </row>
    <row r="49" spans="1:91" s="1" customFormat="1" ht="13.7" customHeight="1">
      <c r="B49" s="28"/>
      <c r="C49" s="25" t="s">
        <v>23</v>
      </c>
      <c r="L49" s="1" t="str">
        <f>IF(E11= "","",E11)</f>
        <v>Povodí Labe, státní podnik, Víta Nejedlého 951, 500 03 Hradec Králové</v>
      </c>
      <c r="AI49" s="25" t="s">
        <v>27</v>
      </c>
      <c r="AM49" s="245" t="s">
        <v>931</v>
      </c>
      <c r="AN49" s="245"/>
      <c r="AO49" s="245"/>
      <c r="AP49" s="245"/>
      <c r="AR49" s="28"/>
      <c r="AS49" s="241" t="s">
        <v>45</v>
      </c>
      <c r="AT49" s="242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3.7" customHeight="1">
      <c r="B50" s="28"/>
      <c r="C50" s="25" t="s">
        <v>26</v>
      </c>
      <c r="L50" s="1" t="str">
        <f>IF(E14= "Vyplň údaj","",E14)</f>
        <v>Bude vybrán na základě výběrového řízení</v>
      </c>
      <c r="AI50" s="25" t="s">
        <v>29</v>
      </c>
      <c r="AM50" s="245" t="s">
        <v>930</v>
      </c>
      <c r="AN50" s="245"/>
      <c r="AO50" s="245"/>
      <c r="AP50" s="245"/>
      <c r="AR50" s="28"/>
      <c r="AS50" s="243"/>
      <c r="AT50" s="244"/>
      <c r="AU50" s="47"/>
      <c r="AV50" s="47"/>
      <c r="AW50" s="47"/>
      <c r="AX50" s="47"/>
      <c r="AY50" s="47"/>
      <c r="AZ50" s="47"/>
      <c r="BA50" s="47"/>
      <c r="BB50" s="47"/>
      <c r="BC50" s="47"/>
      <c r="BD50" s="48"/>
    </row>
    <row r="51" spans="1:91" s="1" customFormat="1" ht="10.9" customHeight="1">
      <c r="B51" s="28"/>
      <c r="AR51" s="28"/>
      <c r="AS51" s="243"/>
      <c r="AT51" s="244"/>
      <c r="AU51" s="47"/>
      <c r="AV51" s="47"/>
      <c r="AW51" s="47"/>
      <c r="AX51" s="47"/>
      <c r="AY51" s="47"/>
      <c r="AZ51" s="47"/>
      <c r="BA51" s="47"/>
      <c r="BB51" s="47"/>
      <c r="BC51" s="47"/>
      <c r="BD51" s="48"/>
    </row>
    <row r="52" spans="1:91" s="1" customFormat="1" ht="29.25" customHeight="1">
      <c r="B52" s="28"/>
      <c r="C52" s="226" t="s">
        <v>46</v>
      </c>
      <c r="D52" s="227"/>
      <c r="E52" s="227"/>
      <c r="F52" s="227"/>
      <c r="G52" s="227"/>
      <c r="H52" s="49"/>
      <c r="I52" s="228" t="s">
        <v>47</v>
      </c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32" t="s">
        <v>48</v>
      </c>
      <c r="AH52" s="227"/>
      <c r="AI52" s="227"/>
      <c r="AJ52" s="227"/>
      <c r="AK52" s="227"/>
      <c r="AL52" s="227"/>
      <c r="AM52" s="227"/>
      <c r="AN52" s="228" t="s">
        <v>49</v>
      </c>
      <c r="AO52" s="227"/>
      <c r="AP52" s="238"/>
      <c r="AQ52" s="50" t="s">
        <v>50</v>
      </c>
      <c r="AR52" s="28"/>
      <c r="AS52" s="51" t="s">
        <v>51</v>
      </c>
      <c r="AT52" s="52" t="s">
        <v>52</v>
      </c>
      <c r="AU52" s="52" t="s">
        <v>53</v>
      </c>
      <c r="AV52" s="52" t="s">
        <v>54</v>
      </c>
      <c r="AW52" s="52" t="s">
        <v>55</v>
      </c>
      <c r="AX52" s="52" t="s">
        <v>56</v>
      </c>
      <c r="AY52" s="52" t="s">
        <v>57</v>
      </c>
      <c r="AZ52" s="52" t="s">
        <v>58</v>
      </c>
      <c r="BA52" s="52" t="s">
        <v>59</v>
      </c>
      <c r="BB52" s="52" t="s">
        <v>60</v>
      </c>
      <c r="BC52" s="52" t="s">
        <v>61</v>
      </c>
      <c r="BD52" s="53" t="s">
        <v>62</v>
      </c>
    </row>
    <row r="53" spans="1:91" s="1" customFormat="1" ht="10.9" customHeight="1">
      <c r="B53" s="28"/>
      <c r="AR53" s="28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4" customFormat="1" ht="32.450000000000003" customHeight="1">
      <c r="B54" s="55"/>
      <c r="C54" s="56" t="s">
        <v>63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24">
        <f>ROUND(SUM(AG55:AG62),2)</f>
        <v>0</v>
      </c>
      <c r="AH54" s="224"/>
      <c r="AI54" s="224"/>
      <c r="AJ54" s="224"/>
      <c r="AK54" s="224"/>
      <c r="AL54" s="224"/>
      <c r="AM54" s="224"/>
      <c r="AN54" s="225">
        <f t="shared" ref="AN54:AN62" si="0">SUM(AG54,AT54)</f>
        <v>0</v>
      </c>
      <c r="AO54" s="225"/>
      <c r="AP54" s="225"/>
      <c r="AQ54" s="59" t="s">
        <v>1</v>
      </c>
      <c r="AR54" s="55"/>
      <c r="AS54" s="60">
        <f>ROUND(SUM(AS55:AS62),2)</f>
        <v>0</v>
      </c>
      <c r="AT54" s="61">
        <f t="shared" ref="AT54:AT62" si="1">ROUND(SUM(AV54:AW54),2)</f>
        <v>0</v>
      </c>
      <c r="AU54" s="62">
        <f>ROUND(SUM(AU55:AU62),5)</f>
        <v>0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ROUND(SUM(AZ55:AZ62),2)</f>
        <v>0</v>
      </c>
      <c r="BA54" s="61">
        <f>ROUND(SUM(BA55:BA62),2)</f>
        <v>0</v>
      </c>
      <c r="BB54" s="61">
        <f>ROUND(SUM(BB55:BB62),2)</f>
        <v>0</v>
      </c>
      <c r="BC54" s="61">
        <f>ROUND(SUM(BC55:BC62),2)</f>
        <v>0</v>
      </c>
      <c r="BD54" s="63">
        <f>ROUND(SUM(BD55:BD62),2)</f>
        <v>0</v>
      </c>
      <c r="BS54" s="64" t="s">
        <v>64</v>
      </c>
      <c r="BT54" s="64" t="s">
        <v>65</v>
      </c>
      <c r="BU54" s="65" t="s">
        <v>66</v>
      </c>
      <c r="BV54" s="64" t="s">
        <v>67</v>
      </c>
      <c r="BW54" s="64" t="s">
        <v>4</v>
      </c>
      <c r="BX54" s="64" t="s">
        <v>68</v>
      </c>
      <c r="CL54" s="64" t="s">
        <v>1</v>
      </c>
    </row>
    <row r="55" spans="1:91" s="5" customFormat="1" ht="16.5" customHeight="1">
      <c r="A55" s="66" t="s">
        <v>69</v>
      </c>
      <c r="B55" s="67"/>
      <c r="C55" s="68"/>
      <c r="D55" s="229" t="s">
        <v>70</v>
      </c>
      <c r="E55" s="229"/>
      <c r="F55" s="229"/>
      <c r="G55" s="229"/>
      <c r="H55" s="229"/>
      <c r="I55" s="69"/>
      <c r="J55" s="229" t="s">
        <v>71</v>
      </c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2">
        <f>'01 - SO 01- Opravy  římsy...'!J30</f>
        <v>0</v>
      </c>
      <c r="AH55" s="223"/>
      <c r="AI55" s="223"/>
      <c r="AJ55" s="223"/>
      <c r="AK55" s="223"/>
      <c r="AL55" s="223"/>
      <c r="AM55" s="223"/>
      <c r="AN55" s="222">
        <f t="shared" si="0"/>
        <v>0</v>
      </c>
      <c r="AO55" s="223"/>
      <c r="AP55" s="223"/>
      <c r="AQ55" s="70" t="s">
        <v>72</v>
      </c>
      <c r="AR55" s="67"/>
      <c r="AS55" s="71">
        <v>0</v>
      </c>
      <c r="AT55" s="72">
        <f t="shared" si="1"/>
        <v>0</v>
      </c>
      <c r="AU55" s="73">
        <f>'01 - SO 01- Opravy  římsy...'!P91</f>
        <v>0</v>
      </c>
      <c r="AV55" s="72">
        <f>'01 - SO 01- Opravy  římsy...'!J33</f>
        <v>0</v>
      </c>
      <c r="AW55" s="72">
        <f>'01 - SO 01- Opravy  římsy...'!J34</f>
        <v>0</v>
      </c>
      <c r="AX55" s="72">
        <f>'01 - SO 01- Opravy  římsy...'!J35</f>
        <v>0</v>
      </c>
      <c r="AY55" s="72">
        <f>'01 - SO 01- Opravy  římsy...'!J36</f>
        <v>0</v>
      </c>
      <c r="AZ55" s="72">
        <f>'01 - SO 01- Opravy  římsy...'!F33</f>
        <v>0</v>
      </c>
      <c r="BA55" s="72">
        <f>'01 - SO 01- Opravy  římsy...'!F34</f>
        <v>0</v>
      </c>
      <c r="BB55" s="72">
        <f>'01 - SO 01- Opravy  římsy...'!F35</f>
        <v>0</v>
      </c>
      <c r="BC55" s="72">
        <f>'01 - SO 01- Opravy  římsy...'!F36</f>
        <v>0</v>
      </c>
      <c r="BD55" s="74">
        <f>'01 - SO 01- Opravy  římsy...'!F37</f>
        <v>0</v>
      </c>
      <c r="BT55" s="75" t="s">
        <v>73</v>
      </c>
      <c r="BV55" s="75" t="s">
        <v>67</v>
      </c>
      <c r="BW55" s="75" t="s">
        <v>74</v>
      </c>
      <c r="BX55" s="75" t="s">
        <v>4</v>
      </c>
      <c r="CL55" s="75" t="s">
        <v>1</v>
      </c>
      <c r="CM55" s="75" t="s">
        <v>75</v>
      </c>
    </row>
    <row r="56" spans="1:91" s="5" customFormat="1" ht="27" customHeight="1">
      <c r="A56" s="66" t="s">
        <v>69</v>
      </c>
      <c r="B56" s="67"/>
      <c r="C56" s="68"/>
      <c r="D56" s="229" t="s">
        <v>76</v>
      </c>
      <c r="E56" s="229"/>
      <c r="F56" s="229"/>
      <c r="G56" s="229"/>
      <c r="H56" s="229"/>
      <c r="I56" s="69"/>
      <c r="J56" s="229" t="s">
        <v>77</v>
      </c>
      <c r="K56" s="229"/>
      <c r="L56" s="229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2">
        <f>'02 - SO 02- Výměna stáv. ...'!J30</f>
        <v>0</v>
      </c>
      <c r="AH56" s="223"/>
      <c r="AI56" s="223"/>
      <c r="AJ56" s="223"/>
      <c r="AK56" s="223"/>
      <c r="AL56" s="223"/>
      <c r="AM56" s="223"/>
      <c r="AN56" s="222">
        <f t="shared" si="0"/>
        <v>0</v>
      </c>
      <c r="AO56" s="223"/>
      <c r="AP56" s="223"/>
      <c r="AQ56" s="70" t="s">
        <v>72</v>
      </c>
      <c r="AR56" s="67"/>
      <c r="AS56" s="71">
        <v>0</v>
      </c>
      <c r="AT56" s="72">
        <f t="shared" si="1"/>
        <v>0</v>
      </c>
      <c r="AU56" s="73">
        <f>'02 - SO 02- Výměna stáv. ...'!P88</f>
        <v>0</v>
      </c>
      <c r="AV56" s="72">
        <f>'02 - SO 02- Výměna stáv. ...'!J33</f>
        <v>0</v>
      </c>
      <c r="AW56" s="72">
        <f>'02 - SO 02- Výměna stáv. ...'!J34</f>
        <v>0</v>
      </c>
      <c r="AX56" s="72">
        <f>'02 - SO 02- Výměna stáv. ...'!J35</f>
        <v>0</v>
      </c>
      <c r="AY56" s="72">
        <f>'02 - SO 02- Výměna stáv. ...'!J36</f>
        <v>0</v>
      </c>
      <c r="AZ56" s="72">
        <f>'02 - SO 02- Výměna stáv. ...'!F33</f>
        <v>0</v>
      </c>
      <c r="BA56" s="72">
        <f>'02 - SO 02- Výměna stáv. ...'!F34</f>
        <v>0</v>
      </c>
      <c r="BB56" s="72">
        <f>'02 - SO 02- Výměna stáv. ...'!F35</f>
        <v>0</v>
      </c>
      <c r="BC56" s="72">
        <f>'02 - SO 02- Výměna stáv. ...'!F36</f>
        <v>0</v>
      </c>
      <c r="BD56" s="74">
        <f>'02 - SO 02- Výměna stáv. ...'!F37</f>
        <v>0</v>
      </c>
      <c r="BT56" s="75" t="s">
        <v>73</v>
      </c>
      <c r="BV56" s="75" t="s">
        <v>67</v>
      </c>
      <c r="BW56" s="75" t="s">
        <v>78</v>
      </c>
      <c r="BX56" s="75" t="s">
        <v>4</v>
      </c>
      <c r="CL56" s="75" t="s">
        <v>1</v>
      </c>
      <c r="CM56" s="75" t="s">
        <v>75</v>
      </c>
    </row>
    <row r="57" spans="1:91" s="5" customFormat="1" ht="27" customHeight="1">
      <c r="A57" s="66" t="s">
        <v>69</v>
      </c>
      <c r="B57" s="67"/>
      <c r="C57" s="68"/>
      <c r="D57" s="229" t="s">
        <v>79</v>
      </c>
      <c r="E57" s="229"/>
      <c r="F57" s="229"/>
      <c r="G57" s="229"/>
      <c r="H57" s="229"/>
      <c r="I57" s="69"/>
      <c r="J57" s="229" t="s">
        <v>80</v>
      </c>
      <c r="K57" s="229"/>
      <c r="L57" s="229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  <c r="AF57" s="229"/>
      <c r="AG57" s="222">
        <f>'03 - SO 03- Opravy podlah...'!J30</f>
        <v>0</v>
      </c>
      <c r="AH57" s="223"/>
      <c r="AI57" s="223"/>
      <c r="AJ57" s="223"/>
      <c r="AK57" s="223"/>
      <c r="AL57" s="223"/>
      <c r="AM57" s="223"/>
      <c r="AN57" s="222">
        <f t="shared" si="0"/>
        <v>0</v>
      </c>
      <c r="AO57" s="223"/>
      <c r="AP57" s="223"/>
      <c r="AQ57" s="70" t="s">
        <v>72</v>
      </c>
      <c r="AR57" s="67"/>
      <c r="AS57" s="71">
        <v>0</v>
      </c>
      <c r="AT57" s="72">
        <f t="shared" si="1"/>
        <v>0</v>
      </c>
      <c r="AU57" s="73">
        <f>'03 - SO 03- Opravy podlah...'!P92</f>
        <v>0</v>
      </c>
      <c r="AV57" s="72">
        <f>'03 - SO 03- Opravy podlah...'!J33</f>
        <v>0</v>
      </c>
      <c r="AW57" s="72">
        <f>'03 - SO 03- Opravy podlah...'!J34</f>
        <v>0</v>
      </c>
      <c r="AX57" s="72">
        <f>'03 - SO 03- Opravy podlah...'!J35</f>
        <v>0</v>
      </c>
      <c r="AY57" s="72">
        <f>'03 - SO 03- Opravy podlah...'!J36</f>
        <v>0</v>
      </c>
      <c r="AZ57" s="72">
        <f>'03 - SO 03- Opravy podlah...'!F33</f>
        <v>0</v>
      </c>
      <c r="BA57" s="72">
        <f>'03 - SO 03- Opravy podlah...'!F34</f>
        <v>0</v>
      </c>
      <c r="BB57" s="72">
        <f>'03 - SO 03- Opravy podlah...'!F35</f>
        <v>0</v>
      </c>
      <c r="BC57" s="72">
        <f>'03 - SO 03- Opravy podlah...'!F36</f>
        <v>0</v>
      </c>
      <c r="BD57" s="74">
        <f>'03 - SO 03- Opravy podlah...'!F37</f>
        <v>0</v>
      </c>
      <c r="BT57" s="75" t="s">
        <v>73</v>
      </c>
      <c r="BV57" s="75" t="s">
        <v>67</v>
      </c>
      <c r="BW57" s="75" t="s">
        <v>81</v>
      </c>
      <c r="BX57" s="75" t="s">
        <v>4</v>
      </c>
      <c r="CL57" s="75" t="s">
        <v>1</v>
      </c>
      <c r="CM57" s="75" t="s">
        <v>75</v>
      </c>
    </row>
    <row r="58" spans="1:91" s="5" customFormat="1" ht="27" customHeight="1">
      <c r="A58" s="66" t="s">
        <v>69</v>
      </c>
      <c r="B58" s="67"/>
      <c r="C58" s="68"/>
      <c r="D58" s="229" t="s">
        <v>82</v>
      </c>
      <c r="E58" s="229"/>
      <c r="F58" s="229"/>
      <c r="G58" s="229"/>
      <c r="H58" s="229"/>
      <c r="I58" s="69"/>
      <c r="J58" s="229" t="s">
        <v>83</v>
      </c>
      <c r="K58" s="229"/>
      <c r="L58" s="229"/>
      <c r="M58" s="229"/>
      <c r="N58" s="229"/>
      <c r="O58" s="229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  <c r="AF58" s="229"/>
      <c r="AG58" s="222">
        <f>'04 - SO 04- Opravy bočníc...'!J30</f>
        <v>0</v>
      </c>
      <c r="AH58" s="223"/>
      <c r="AI58" s="223"/>
      <c r="AJ58" s="223"/>
      <c r="AK58" s="223"/>
      <c r="AL58" s="223"/>
      <c r="AM58" s="223"/>
      <c r="AN58" s="222">
        <f t="shared" si="0"/>
        <v>0</v>
      </c>
      <c r="AO58" s="223"/>
      <c r="AP58" s="223"/>
      <c r="AQ58" s="70" t="s">
        <v>72</v>
      </c>
      <c r="AR58" s="67"/>
      <c r="AS58" s="71">
        <v>0</v>
      </c>
      <c r="AT58" s="72">
        <f t="shared" si="1"/>
        <v>0</v>
      </c>
      <c r="AU58" s="73">
        <f>'04 - SO 04- Opravy bočníc...'!P84</f>
        <v>0</v>
      </c>
      <c r="AV58" s="72">
        <f>'04 - SO 04- Opravy bočníc...'!J33</f>
        <v>0</v>
      </c>
      <c r="AW58" s="72">
        <f>'04 - SO 04- Opravy bočníc...'!J34</f>
        <v>0</v>
      </c>
      <c r="AX58" s="72">
        <f>'04 - SO 04- Opravy bočníc...'!J35</f>
        <v>0</v>
      </c>
      <c r="AY58" s="72">
        <f>'04 - SO 04- Opravy bočníc...'!J36</f>
        <v>0</v>
      </c>
      <c r="AZ58" s="72">
        <f>'04 - SO 04- Opravy bočníc...'!F33</f>
        <v>0</v>
      </c>
      <c r="BA58" s="72">
        <f>'04 - SO 04- Opravy bočníc...'!F34</f>
        <v>0</v>
      </c>
      <c r="BB58" s="72">
        <f>'04 - SO 04- Opravy bočníc...'!F35</f>
        <v>0</v>
      </c>
      <c r="BC58" s="72">
        <f>'04 - SO 04- Opravy bočníc...'!F36</f>
        <v>0</v>
      </c>
      <c r="BD58" s="74">
        <f>'04 - SO 04- Opravy bočníc...'!F37</f>
        <v>0</v>
      </c>
      <c r="BT58" s="75" t="s">
        <v>73</v>
      </c>
      <c r="BV58" s="75" t="s">
        <v>67</v>
      </c>
      <c r="BW58" s="75" t="s">
        <v>84</v>
      </c>
      <c r="BX58" s="75" t="s">
        <v>4</v>
      </c>
      <c r="CL58" s="75" t="s">
        <v>1</v>
      </c>
      <c r="CM58" s="75" t="s">
        <v>75</v>
      </c>
    </row>
    <row r="59" spans="1:91" s="5" customFormat="1" ht="27" customHeight="1">
      <c r="A59" s="66" t="s">
        <v>69</v>
      </c>
      <c r="B59" s="67"/>
      <c r="C59" s="68"/>
      <c r="D59" s="229" t="s">
        <v>85</v>
      </c>
      <c r="E59" s="229"/>
      <c r="F59" s="229"/>
      <c r="G59" s="229"/>
      <c r="H59" s="229"/>
      <c r="I59" s="69"/>
      <c r="J59" s="229" t="s">
        <v>86</v>
      </c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2">
        <f>'05 - SO 05- Zateplení obv...'!J30</f>
        <v>0</v>
      </c>
      <c r="AH59" s="223"/>
      <c r="AI59" s="223"/>
      <c r="AJ59" s="223"/>
      <c r="AK59" s="223"/>
      <c r="AL59" s="223"/>
      <c r="AM59" s="223"/>
      <c r="AN59" s="222">
        <f t="shared" si="0"/>
        <v>0</v>
      </c>
      <c r="AO59" s="223"/>
      <c r="AP59" s="223"/>
      <c r="AQ59" s="70" t="s">
        <v>72</v>
      </c>
      <c r="AR59" s="67"/>
      <c r="AS59" s="71">
        <v>0</v>
      </c>
      <c r="AT59" s="72">
        <f t="shared" si="1"/>
        <v>0</v>
      </c>
      <c r="AU59" s="73">
        <f>'05 - SO 05- Zateplení obv...'!P84</f>
        <v>0</v>
      </c>
      <c r="AV59" s="72">
        <f>'05 - SO 05- Zateplení obv...'!J33</f>
        <v>0</v>
      </c>
      <c r="AW59" s="72">
        <f>'05 - SO 05- Zateplení obv...'!J34</f>
        <v>0</v>
      </c>
      <c r="AX59" s="72">
        <f>'05 - SO 05- Zateplení obv...'!J35</f>
        <v>0</v>
      </c>
      <c r="AY59" s="72">
        <f>'05 - SO 05- Zateplení obv...'!J36</f>
        <v>0</v>
      </c>
      <c r="AZ59" s="72">
        <f>'05 - SO 05- Zateplení obv...'!F33</f>
        <v>0</v>
      </c>
      <c r="BA59" s="72">
        <f>'05 - SO 05- Zateplení obv...'!F34</f>
        <v>0</v>
      </c>
      <c r="BB59" s="72">
        <f>'05 - SO 05- Zateplení obv...'!F35</f>
        <v>0</v>
      </c>
      <c r="BC59" s="72">
        <f>'05 - SO 05- Zateplení obv...'!F36</f>
        <v>0</v>
      </c>
      <c r="BD59" s="74">
        <f>'05 - SO 05- Zateplení obv...'!F37</f>
        <v>0</v>
      </c>
      <c r="BT59" s="75" t="s">
        <v>73</v>
      </c>
      <c r="BV59" s="75" t="s">
        <v>67</v>
      </c>
      <c r="BW59" s="75" t="s">
        <v>87</v>
      </c>
      <c r="BX59" s="75" t="s">
        <v>4</v>
      </c>
      <c r="CL59" s="75" t="s">
        <v>1</v>
      </c>
      <c r="CM59" s="75" t="s">
        <v>75</v>
      </c>
    </row>
    <row r="60" spans="1:91" s="5" customFormat="1" ht="16.5" customHeight="1">
      <c r="A60" s="66" t="s">
        <v>69</v>
      </c>
      <c r="B60" s="67"/>
      <c r="C60" s="68"/>
      <c r="D60" s="229" t="s">
        <v>88</v>
      </c>
      <c r="E60" s="229"/>
      <c r="F60" s="229"/>
      <c r="G60" s="229"/>
      <c r="H60" s="229"/>
      <c r="I60" s="69"/>
      <c r="J60" s="229" t="s">
        <v>89</v>
      </c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29"/>
      <c r="AA60" s="229"/>
      <c r="AB60" s="229"/>
      <c r="AC60" s="229"/>
      <c r="AD60" s="229"/>
      <c r="AE60" s="229"/>
      <c r="AF60" s="229"/>
      <c r="AG60" s="222">
        <f>'06 - SO 06-Zateplení podl...'!J30</f>
        <v>0</v>
      </c>
      <c r="AH60" s="223"/>
      <c r="AI60" s="223"/>
      <c r="AJ60" s="223"/>
      <c r="AK60" s="223"/>
      <c r="AL60" s="223"/>
      <c r="AM60" s="223"/>
      <c r="AN60" s="222">
        <f t="shared" si="0"/>
        <v>0</v>
      </c>
      <c r="AO60" s="223"/>
      <c r="AP60" s="223"/>
      <c r="AQ60" s="70" t="s">
        <v>72</v>
      </c>
      <c r="AR60" s="67"/>
      <c r="AS60" s="71">
        <v>0</v>
      </c>
      <c r="AT60" s="72">
        <f t="shared" si="1"/>
        <v>0</v>
      </c>
      <c r="AU60" s="73">
        <f>'06 - SO 06-Zateplení podl...'!P83</f>
        <v>0</v>
      </c>
      <c r="AV60" s="72">
        <f>'06 - SO 06-Zateplení podl...'!J33</f>
        <v>0</v>
      </c>
      <c r="AW60" s="72">
        <f>'06 - SO 06-Zateplení podl...'!J34</f>
        <v>0</v>
      </c>
      <c r="AX60" s="72">
        <f>'06 - SO 06-Zateplení podl...'!J35</f>
        <v>0</v>
      </c>
      <c r="AY60" s="72">
        <f>'06 - SO 06-Zateplení podl...'!J36</f>
        <v>0</v>
      </c>
      <c r="AZ60" s="72">
        <f>'06 - SO 06-Zateplení podl...'!F33</f>
        <v>0</v>
      </c>
      <c r="BA60" s="72">
        <f>'06 - SO 06-Zateplení podl...'!F34</f>
        <v>0</v>
      </c>
      <c r="BB60" s="72">
        <f>'06 - SO 06-Zateplení podl...'!F35</f>
        <v>0</v>
      </c>
      <c r="BC60" s="72">
        <f>'06 - SO 06-Zateplení podl...'!F36</f>
        <v>0</v>
      </c>
      <c r="BD60" s="74">
        <f>'06 - SO 06-Zateplení podl...'!F37</f>
        <v>0</v>
      </c>
      <c r="BT60" s="75" t="s">
        <v>73</v>
      </c>
      <c r="BV60" s="75" t="s">
        <v>67</v>
      </c>
      <c r="BW60" s="75" t="s">
        <v>90</v>
      </c>
      <c r="BX60" s="75" t="s">
        <v>4</v>
      </c>
      <c r="CL60" s="75" t="s">
        <v>1</v>
      </c>
      <c r="CM60" s="75" t="s">
        <v>75</v>
      </c>
    </row>
    <row r="61" spans="1:91" s="5" customFormat="1" ht="27" customHeight="1">
      <c r="A61" s="66" t="s">
        <v>69</v>
      </c>
      <c r="B61" s="67"/>
      <c r="C61" s="68"/>
      <c r="D61" s="229" t="s">
        <v>91</v>
      </c>
      <c r="E61" s="229"/>
      <c r="F61" s="229"/>
      <c r="G61" s="229"/>
      <c r="H61" s="229"/>
      <c r="I61" s="69"/>
      <c r="J61" s="229" t="s">
        <v>92</v>
      </c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2">
        <f>'07 - SO 07 opravy omítek ...'!J30</f>
        <v>0</v>
      </c>
      <c r="AH61" s="223"/>
      <c r="AI61" s="223"/>
      <c r="AJ61" s="223"/>
      <c r="AK61" s="223"/>
      <c r="AL61" s="223"/>
      <c r="AM61" s="223"/>
      <c r="AN61" s="222">
        <f t="shared" si="0"/>
        <v>0</v>
      </c>
      <c r="AO61" s="223"/>
      <c r="AP61" s="223"/>
      <c r="AQ61" s="70" t="s">
        <v>72</v>
      </c>
      <c r="AR61" s="67"/>
      <c r="AS61" s="71">
        <v>0</v>
      </c>
      <c r="AT61" s="72">
        <f t="shared" si="1"/>
        <v>0</v>
      </c>
      <c r="AU61" s="73">
        <f>'07 - SO 07 opravy omítek ...'!P91</f>
        <v>0</v>
      </c>
      <c r="AV61" s="72">
        <f>'07 - SO 07 opravy omítek ...'!J33</f>
        <v>0</v>
      </c>
      <c r="AW61" s="72">
        <f>'07 - SO 07 opravy omítek ...'!J34</f>
        <v>0</v>
      </c>
      <c r="AX61" s="72">
        <f>'07 - SO 07 opravy omítek ...'!J35</f>
        <v>0</v>
      </c>
      <c r="AY61" s="72">
        <f>'07 - SO 07 opravy omítek ...'!J36</f>
        <v>0</v>
      </c>
      <c r="AZ61" s="72">
        <f>'07 - SO 07 opravy omítek ...'!F33</f>
        <v>0</v>
      </c>
      <c r="BA61" s="72">
        <f>'07 - SO 07 opravy omítek ...'!F34</f>
        <v>0</v>
      </c>
      <c r="BB61" s="72">
        <f>'07 - SO 07 opravy omítek ...'!F35</f>
        <v>0</v>
      </c>
      <c r="BC61" s="72">
        <f>'07 - SO 07 opravy omítek ...'!F36</f>
        <v>0</v>
      </c>
      <c r="BD61" s="74">
        <f>'07 - SO 07 opravy omítek ...'!F37</f>
        <v>0</v>
      </c>
      <c r="BT61" s="75" t="s">
        <v>73</v>
      </c>
      <c r="BV61" s="75" t="s">
        <v>67</v>
      </c>
      <c r="BW61" s="75" t="s">
        <v>93</v>
      </c>
      <c r="BX61" s="75" t="s">
        <v>4</v>
      </c>
      <c r="CL61" s="75" t="s">
        <v>1</v>
      </c>
      <c r="CM61" s="75" t="s">
        <v>75</v>
      </c>
    </row>
    <row r="62" spans="1:91" s="5" customFormat="1" ht="16.5" customHeight="1">
      <c r="A62" s="66" t="s">
        <v>69</v>
      </c>
      <c r="B62" s="67"/>
      <c r="C62" s="68"/>
      <c r="D62" s="229" t="s">
        <v>94</v>
      </c>
      <c r="E62" s="229"/>
      <c r="F62" s="229"/>
      <c r="G62" s="229"/>
      <c r="H62" s="229"/>
      <c r="I62" s="69"/>
      <c r="J62" s="229" t="s">
        <v>95</v>
      </c>
      <c r="K62" s="229"/>
      <c r="L62" s="229"/>
      <c r="M62" s="229"/>
      <c r="N62" s="229"/>
      <c r="O62" s="229"/>
      <c r="P62" s="229"/>
      <c r="Q62" s="229"/>
      <c r="R62" s="229"/>
      <c r="S62" s="229"/>
      <c r="T62" s="229"/>
      <c r="U62" s="229"/>
      <c r="V62" s="229"/>
      <c r="W62" s="229"/>
      <c r="X62" s="229"/>
      <c r="Y62" s="229"/>
      <c r="Z62" s="229"/>
      <c r="AA62" s="229"/>
      <c r="AB62" s="229"/>
      <c r="AC62" s="229"/>
      <c r="AD62" s="229"/>
      <c r="AE62" s="229"/>
      <c r="AF62" s="229"/>
      <c r="AG62" s="222">
        <f>'08 - SO 08- Vedlejší náklady'!J30</f>
        <v>0</v>
      </c>
      <c r="AH62" s="223"/>
      <c r="AI62" s="223"/>
      <c r="AJ62" s="223"/>
      <c r="AK62" s="223"/>
      <c r="AL62" s="223"/>
      <c r="AM62" s="223"/>
      <c r="AN62" s="222">
        <f t="shared" si="0"/>
        <v>0</v>
      </c>
      <c r="AO62" s="223"/>
      <c r="AP62" s="223"/>
      <c r="AQ62" s="70" t="s">
        <v>72</v>
      </c>
      <c r="AR62" s="67"/>
      <c r="AS62" s="76">
        <v>0</v>
      </c>
      <c r="AT62" s="77">
        <f t="shared" si="1"/>
        <v>0</v>
      </c>
      <c r="AU62" s="78">
        <f>'08 - SO 08- Vedlejší náklady'!P81</f>
        <v>0</v>
      </c>
      <c r="AV62" s="77">
        <f>'08 - SO 08- Vedlejší náklady'!J33</f>
        <v>0</v>
      </c>
      <c r="AW62" s="77">
        <f>'08 - SO 08- Vedlejší náklady'!J34</f>
        <v>0</v>
      </c>
      <c r="AX62" s="77">
        <f>'08 - SO 08- Vedlejší náklady'!J35</f>
        <v>0</v>
      </c>
      <c r="AY62" s="77">
        <f>'08 - SO 08- Vedlejší náklady'!J36</f>
        <v>0</v>
      </c>
      <c r="AZ62" s="77">
        <f>'08 - SO 08- Vedlejší náklady'!F33</f>
        <v>0</v>
      </c>
      <c r="BA62" s="77">
        <f>'08 - SO 08- Vedlejší náklady'!F34</f>
        <v>0</v>
      </c>
      <c r="BB62" s="77">
        <f>'08 - SO 08- Vedlejší náklady'!F35</f>
        <v>0</v>
      </c>
      <c r="BC62" s="77">
        <f>'08 - SO 08- Vedlejší náklady'!F36</f>
        <v>0</v>
      </c>
      <c r="BD62" s="79">
        <f>'08 - SO 08- Vedlejší náklady'!F37</f>
        <v>0</v>
      </c>
      <c r="BT62" s="75" t="s">
        <v>73</v>
      </c>
      <c r="BV62" s="75" t="s">
        <v>67</v>
      </c>
      <c r="BW62" s="75" t="s">
        <v>96</v>
      </c>
      <c r="BX62" s="75" t="s">
        <v>4</v>
      </c>
      <c r="CL62" s="75" t="s">
        <v>1</v>
      </c>
      <c r="CM62" s="75" t="s">
        <v>75</v>
      </c>
    </row>
    <row r="63" spans="1:91" s="1" customFormat="1" ht="30" customHeight="1">
      <c r="B63" s="28"/>
      <c r="AR63" s="28"/>
    </row>
    <row r="64" spans="1:91" s="1" customFormat="1" ht="6.95" customHeight="1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28"/>
    </row>
  </sheetData>
  <mergeCells count="74">
    <mergeCell ref="AM19:AN19"/>
    <mergeCell ref="W29:AE29"/>
    <mergeCell ref="AK29:AO29"/>
    <mergeCell ref="W30:AE30"/>
    <mergeCell ref="AK30:AO30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AG59:AM59"/>
    <mergeCell ref="AG60:AM60"/>
    <mergeCell ref="AG61:AM61"/>
    <mergeCell ref="X35:AB35"/>
    <mergeCell ref="AK35:AO35"/>
    <mergeCell ref="AN61:AP61"/>
    <mergeCell ref="AN58:AP58"/>
    <mergeCell ref="AN59:AP59"/>
    <mergeCell ref="AN60:AP60"/>
    <mergeCell ref="AN52:AP52"/>
    <mergeCell ref="AG58:AM58"/>
    <mergeCell ref="L30:P30"/>
    <mergeCell ref="L31:P31"/>
    <mergeCell ref="L32:P32"/>
    <mergeCell ref="L33:P33"/>
    <mergeCell ref="AG52:AM52"/>
    <mergeCell ref="W32:AE32"/>
    <mergeCell ref="AK32:AO32"/>
    <mergeCell ref="W33:AE33"/>
    <mergeCell ref="AK33:AO33"/>
    <mergeCell ref="AK31:AO31"/>
    <mergeCell ref="J62:AF62"/>
    <mergeCell ref="AN62:AP62"/>
    <mergeCell ref="D62:H62"/>
    <mergeCell ref="D55:H55"/>
    <mergeCell ref="D56:H56"/>
    <mergeCell ref="D57:H57"/>
    <mergeCell ref="D58:H58"/>
    <mergeCell ref="D59:H59"/>
    <mergeCell ref="D60:H60"/>
    <mergeCell ref="D61:H61"/>
    <mergeCell ref="AN55:AP55"/>
    <mergeCell ref="AG55:AM55"/>
    <mergeCell ref="AN56:AP56"/>
    <mergeCell ref="AG56:AM56"/>
    <mergeCell ref="AN57:AP57"/>
    <mergeCell ref="AG57:AM57"/>
    <mergeCell ref="AM10:AN10"/>
    <mergeCell ref="AC14:AJ14"/>
    <mergeCell ref="AM16:AN16"/>
    <mergeCell ref="E14:AB14"/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</mergeCells>
  <hyperlinks>
    <hyperlink ref="A55" location="'01 - SO 01- Opravy  římsy...'!C2" display="/"/>
    <hyperlink ref="A56" location="'02 - SO 02- Výměna stáv. ...'!C2" display="/"/>
    <hyperlink ref="A57" location="'03 - SO 03- Opravy podlah...'!C2" display="/"/>
    <hyperlink ref="A58" location="'04 - SO 04- Opravy bočníc...'!C2" display="/"/>
    <hyperlink ref="A59" location="'05 - SO 05- Zateplení obv...'!C2" display="/"/>
    <hyperlink ref="A60" location="'06 - SO 06-Zateplení podl...'!C2" display="/"/>
    <hyperlink ref="A61" location="'07 - SO 07 opravy omítek ...'!C2" display="/"/>
    <hyperlink ref="A62" location="'08 - SO 08- Vedlejší náklady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9"/>
  <sheetViews>
    <sheetView showGridLines="0" topLeftCell="C65" workbookViewId="0">
      <selection activeCell="J87" sqref="J87:J8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74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99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1" t="s">
        <v>925</v>
      </c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16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16" t="s">
        <v>924</v>
      </c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ROUND((SUM(BE91:BE208)),  2)</f>
        <v>0</v>
      </c>
      <c r="I33" s="90">
        <v>0.21</v>
      </c>
      <c r="J33" s="89">
        <f>ROUND(((SUM(BE91:BE208))*I33),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ROUND((SUM(BF91:BF208)),  2)</f>
        <v>0</v>
      </c>
      <c r="I34" s="90">
        <v>0.15</v>
      </c>
      <c r="J34" s="89">
        <f>ROUND(((SUM(BF91:BF208))*I34),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ROUND((SUM(BG91:BG208)),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ROUND((SUM(BH91:BH208)),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ROUND((SUM(BI91:BI208)),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01 - SO 01- Opravy  římsy nad 1 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6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6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J92</f>
        <v>0</v>
      </c>
      <c r="L60" s="104"/>
    </row>
    <row r="61" spans="2:47" s="8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2"/>
      <c r="J61" s="113">
        <f>J93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J99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J135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J151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J157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J159</f>
        <v>0</v>
      </c>
      <c r="L66" s="104"/>
    </row>
    <row r="67" spans="2:12" s="8" customFormat="1" ht="19.899999999999999" customHeight="1">
      <c r="B67" s="109"/>
      <c r="D67" s="110" t="s">
        <v>112</v>
      </c>
      <c r="E67" s="111"/>
      <c r="F67" s="111"/>
      <c r="G67" s="111"/>
      <c r="H67" s="111"/>
      <c r="I67" s="112"/>
      <c r="J67" s="113">
        <f>J160</f>
        <v>0</v>
      </c>
      <c r="L67" s="109"/>
    </row>
    <row r="68" spans="2:12" s="8" customFormat="1" ht="19.899999999999999" customHeight="1">
      <c r="B68" s="109"/>
      <c r="D68" s="110" t="s">
        <v>113</v>
      </c>
      <c r="E68" s="111"/>
      <c r="F68" s="111"/>
      <c r="G68" s="111"/>
      <c r="H68" s="111"/>
      <c r="I68" s="112"/>
      <c r="J68" s="113">
        <f>J174</f>
        <v>0</v>
      </c>
      <c r="L68" s="109"/>
    </row>
    <row r="69" spans="2:12" s="8" customFormat="1" ht="19.899999999999999" customHeight="1">
      <c r="B69" s="109"/>
      <c r="D69" s="110" t="s">
        <v>114</v>
      </c>
      <c r="E69" s="111"/>
      <c r="F69" s="111"/>
      <c r="G69" s="111"/>
      <c r="H69" s="111"/>
      <c r="I69" s="112"/>
      <c r="J69" s="113">
        <f>J180</f>
        <v>0</v>
      </c>
      <c r="L69" s="109"/>
    </row>
    <row r="70" spans="2:12" s="8" customFormat="1" ht="19.899999999999999" customHeight="1">
      <c r="B70" s="109"/>
      <c r="D70" s="110" t="s">
        <v>115</v>
      </c>
      <c r="E70" s="111"/>
      <c r="F70" s="111"/>
      <c r="G70" s="111"/>
      <c r="H70" s="111"/>
      <c r="I70" s="112"/>
      <c r="J70" s="113">
        <f>J190</f>
        <v>0</v>
      </c>
      <c r="L70" s="109"/>
    </row>
    <row r="71" spans="2:12" s="8" customFormat="1" ht="19.899999999999999" customHeight="1">
      <c r="B71" s="109"/>
      <c r="D71" s="110" t="s">
        <v>116</v>
      </c>
      <c r="E71" s="111"/>
      <c r="F71" s="111"/>
      <c r="G71" s="111"/>
      <c r="H71" s="111"/>
      <c r="I71" s="112"/>
      <c r="J71" s="113">
        <f>J203</f>
        <v>0</v>
      </c>
      <c r="L71" s="109"/>
    </row>
    <row r="72" spans="2:12" s="1" customFormat="1" ht="21.75" customHeight="1">
      <c r="B72" s="28"/>
      <c r="I72" s="82"/>
      <c r="L72" s="28"/>
    </row>
    <row r="73" spans="2:12" s="1" customFormat="1" ht="6.95" customHeight="1">
      <c r="B73" s="37"/>
      <c r="C73" s="38"/>
      <c r="D73" s="38"/>
      <c r="E73" s="38"/>
      <c r="F73" s="38"/>
      <c r="G73" s="38"/>
      <c r="H73" s="38"/>
      <c r="I73" s="98"/>
      <c r="J73" s="38"/>
      <c r="K73" s="38"/>
      <c r="L73" s="28"/>
    </row>
    <row r="77" spans="2:12" s="1" customFormat="1" ht="6.95" customHeight="1">
      <c r="B77" s="39"/>
      <c r="C77" s="40"/>
      <c r="D77" s="40"/>
      <c r="E77" s="40"/>
      <c r="F77" s="40"/>
      <c r="G77" s="40"/>
      <c r="H77" s="40"/>
      <c r="I77" s="99"/>
      <c r="J77" s="40"/>
      <c r="K77" s="40"/>
      <c r="L77" s="28"/>
    </row>
    <row r="78" spans="2:12" s="1" customFormat="1" ht="24.95" customHeight="1">
      <c r="B78" s="28"/>
      <c r="C78" s="20" t="s">
        <v>117</v>
      </c>
      <c r="I78" s="82"/>
      <c r="L78" s="28"/>
    </row>
    <row r="79" spans="2:12" s="1" customFormat="1" ht="6.95" customHeight="1">
      <c r="B79" s="28"/>
      <c r="I79" s="82"/>
      <c r="L79" s="28"/>
    </row>
    <row r="80" spans="2:12" s="1" customFormat="1" ht="12" customHeight="1">
      <c r="B80" s="28"/>
      <c r="C80" s="25" t="s">
        <v>16</v>
      </c>
      <c r="I80" s="82"/>
      <c r="L80" s="28"/>
    </row>
    <row r="81" spans="2:65" s="1" customFormat="1" ht="16.5" customHeight="1">
      <c r="B81" s="28"/>
      <c r="E81" s="258" t="str">
        <f>E7</f>
        <v>SOB Křižanovice, oprava objektu č.p. 35</v>
      </c>
      <c r="F81" s="259"/>
      <c r="G81" s="259"/>
      <c r="H81" s="259"/>
      <c r="I81" s="82"/>
      <c r="L81" s="28"/>
    </row>
    <row r="82" spans="2:65" s="1" customFormat="1" ht="12" customHeight="1">
      <c r="B82" s="28"/>
      <c r="C82" s="25" t="s">
        <v>98</v>
      </c>
      <c r="I82" s="82"/>
      <c r="L82" s="28"/>
    </row>
    <row r="83" spans="2:65" s="1" customFormat="1" ht="16.5" customHeight="1">
      <c r="B83" s="28"/>
      <c r="E83" s="246" t="str">
        <f>E9</f>
        <v>01 - SO 01- Opravy  římsy nad 1 np</v>
      </c>
      <c r="F83" s="257"/>
      <c r="G83" s="257"/>
      <c r="H83" s="257"/>
      <c r="I83" s="82"/>
      <c r="L83" s="28"/>
    </row>
    <row r="84" spans="2:65" s="1" customFormat="1" ht="6.95" customHeight="1">
      <c r="B84" s="28"/>
      <c r="I84" s="82"/>
      <c r="L84" s="28"/>
    </row>
    <row r="85" spans="2:65" s="1" customFormat="1" ht="12" customHeight="1">
      <c r="B85" s="28"/>
      <c r="C85" s="25" t="s">
        <v>19</v>
      </c>
      <c r="F85" s="16" t="str">
        <f>F12</f>
        <v>Křižanovice</v>
      </c>
      <c r="I85" s="83" t="s">
        <v>21</v>
      </c>
      <c r="J85" s="44" t="str">
        <f>IF(J12="","",J12)</f>
        <v>8. 1. 2019</v>
      </c>
      <c r="L85" s="28"/>
    </row>
    <row r="86" spans="2:65" s="1" customFormat="1" ht="6.95" customHeight="1">
      <c r="B86" s="28"/>
      <c r="I86" s="82"/>
      <c r="L86" s="28"/>
    </row>
    <row r="87" spans="2:65" s="1" customFormat="1" ht="13.7" customHeight="1">
      <c r="B87" s="28"/>
      <c r="C87" s="25" t="s">
        <v>23</v>
      </c>
      <c r="F87" s="16" t="str">
        <f>E15</f>
        <v>Povodí Labe, státní podnik, Víta Nejedlého 951, 500 03 Hradec Králové</v>
      </c>
      <c r="I87" s="83" t="s">
        <v>27</v>
      </c>
      <c r="J87" s="215" t="s">
        <v>931</v>
      </c>
      <c r="L87" s="28"/>
    </row>
    <row r="88" spans="2:65" s="1" customFormat="1" ht="13.7" customHeight="1">
      <c r="B88" s="28"/>
      <c r="C88" s="25" t="s">
        <v>26</v>
      </c>
      <c r="F88" s="16" t="str">
        <f>IF(E18="","",E18)</f>
        <v>Bude vybrán na základě výběrového řízení</v>
      </c>
      <c r="I88" s="83" t="s">
        <v>29</v>
      </c>
      <c r="J88" s="215" t="s">
        <v>930</v>
      </c>
      <c r="L88" s="28"/>
    </row>
    <row r="89" spans="2:65" s="1" customFormat="1" ht="10.35" customHeight="1">
      <c r="B89" s="28"/>
      <c r="I89" s="82"/>
      <c r="L89" s="28"/>
    </row>
    <row r="90" spans="2:65" s="9" customFormat="1" ht="29.25" customHeight="1">
      <c r="B90" s="114"/>
      <c r="C90" s="115" t="s">
        <v>118</v>
      </c>
      <c r="D90" s="116" t="s">
        <v>50</v>
      </c>
      <c r="E90" s="116" t="s">
        <v>46</v>
      </c>
      <c r="F90" s="116" t="s">
        <v>47</v>
      </c>
      <c r="G90" s="116" t="s">
        <v>119</v>
      </c>
      <c r="H90" s="116" t="s">
        <v>120</v>
      </c>
      <c r="I90" s="117" t="s">
        <v>121</v>
      </c>
      <c r="J90" s="118" t="s">
        <v>102</v>
      </c>
      <c r="K90" s="119" t="s">
        <v>122</v>
      </c>
      <c r="L90" s="114"/>
      <c r="M90" s="51" t="s">
        <v>1</v>
      </c>
      <c r="N90" s="52" t="s">
        <v>35</v>
      </c>
      <c r="O90" s="52" t="s">
        <v>123</v>
      </c>
      <c r="P90" s="52" t="s">
        <v>124</v>
      </c>
      <c r="Q90" s="52" t="s">
        <v>125</v>
      </c>
      <c r="R90" s="52" t="s">
        <v>126</v>
      </c>
      <c r="S90" s="52" t="s">
        <v>127</v>
      </c>
      <c r="T90" s="53" t="s">
        <v>128</v>
      </c>
    </row>
    <row r="91" spans="2:65" s="1" customFormat="1" ht="22.9" customHeight="1">
      <c r="B91" s="28"/>
      <c r="C91" s="56" t="s">
        <v>129</v>
      </c>
      <c r="I91" s="82"/>
      <c r="J91" s="120">
        <f>BK91</f>
        <v>0</v>
      </c>
      <c r="L91" s="28"/>
      <c r="M91" s="54"/>
      <c r="N91" s="45"/>
      <c r="O91" s="45"/>
      <c r="P91" s="121">
        <f>P92+P159</f>
        <v>0</v>
      </c>
      <c r="Q91" s="45"/>
      <c r="R91" s="121">
        <f>R92+R159</f>
        <v>2.31435806</v>
      </c>
      <c r="S91" s="45"/>
      <c r="T91" s="122">
        <f>T92+T159</f>
        <v>1.5181499999999999</v>
      </c>
      <c r="AT91" s="16" t="s">
        <v>64</v>
      </c>
      <c r="AU91" s="16" t="s">
        <v>104</v>
      </c>
      <c r="BK91" s="123">
        <f>BK92+BK159</f>
        <v>0</v>
      </c>
    </row>
    <row r="92" spans="2:65" s="10" customFormat="1" ht="25.9" customHeight="1">
      <c r="B92" s="124"/>
      <c r="D92" s="125" t="s">
        <v>64</v>
      </c>
      <c r="E92" s="126" t="s">
        <v>130</v>
      </c>
      <c r="F92" s="126" t="s">
        <v>131</v>
      </c>
      <c r="I92" s="127"/>
      <c r="J92" s="128">
        <f>BK92</f>
        <v>0</v>
      </c>
      <c r="L92" s="124"/>
      <c r="M92" s="129"/>
      <c r="N92" s="130"/>
      <c r="O92" s="130"/>
      <c r="P92" s="131">
        <f>P93+P99+P135+P151+P157</f>
        <v>0</v>
      </c>
      <c r="Q92" s="130"/>
      <c r="R92" s="131">
        <f>R93+R99+R135+R151+R157</f>
        <v>2.15431054</v>
      </c>
      <c r="S92" s="130"/>
      <c r="T92" s="132">
        <f>T93+T99+T135+T151+T157</f>
        <v>1.3363499999999999</v>
      </c>
      <c r="AR92" s="125" t="s">
        <v>73</v>
      </c>
      <c r="AT92" s="133" t="s">
        <v>64</v>
      </c>
      <c r="AU92" s="133" t="s">
        <v>65</v>
      </c>
      <c r="AY92" s="125" t="s">
        <v>132</v>
      </c>
      <c r="BK92" s="134">
        <f>BK93+BK99+BK135+BK151+BK157</f>
        <v>0</v>
      </c>
    </row>
    <row r="93" spans="2:65" s="10" customFormat="1" ht="22.9" customHeight="1">
      <c r="B93" s="124"/>
      <c r="D93" s="125" t="s">
        <v>64</v>
      </c>
      <c r="E93" s="135" t="s">
        <v>133</v>
      </c>
      <c r="F93" s="135" t="s">
        <v>134</v>
      </c>
      <c r="I93" s="127"/>
      <c r="J93" s="136">
        <f>BK93</f>
        <v>0</v>
      </c>
      <c r="L93" s="124"/>
      <c r="M93" s="129"/>
      <c r="N93" s="130"/>
      <c r="O93" s="130"/>
      <c r="P93" s="131">
        <f>SUM(P94:P98)</f>
        <v>0</v>
      </c>
      <c r="Q93" s="130"/>
      <c r="R93" s="131">
        <f>SUM(R94:R98)</f>
        <v>6.7395840000000012E-2</v>
      </c>
      <c r="S93" s="130"/>
      <c r="T93" s="132">
        <f>SUM(T94:T98)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SUM(BK94:BK98)</f>
        <v>0</v>
      </c>
    </row>
    <row r="94" spans="2:65" s="1" customFormat="1" ht="16.5" customHeight="1">
      <c r="B94" s="137"/>
      <c r="C94" s="138" t="s">
        <v>135</v>
      </c>
      <c r="D94" s="138" t="s">
        <v>136</v>
      </c>
      <c r="E94" s="139" t="s">
        <v>137</v>
      </c>
      <c r="F94" s="140" t="s">
        <v>138</v>
      </c>
      <c r="G94" s="141" t="s">
        <v>139</v>
      </c>
      <c r="H94" s="142">
        <v>6.4000000000000001E-2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1.0530600000000001</v>
      </c>
      <c r="R94" s="147">
        <f>Q94*H94</f>
        <v>6.7395840000000012E-2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141</v>
      </c>
    </row>
    <row r="95" spans="2:65" s="11" customFormat="1">
      <c r="B95" s="150"/>
      <c r="D95" s="151" t="s">
        <v>142</v>
      </c>
      <c r="E95" s="152" t="s">
        <v>1</v>
      </c>
      <c r="F95" s="153" t="s">
        <v>143</v>
      </c>
      <c r="H95" s="152" t="s">
        <v>1</v>
      </c>
      <c r="I95" s="154"/>
      <c r="L95" s="150"/>
      <c r="M95" s="155"/>
      <c r="N95" s="156"/>
      <c r="O95" s="156"/>
      <c r="P95" s="156"/>
      <c r="Q95" s="156"/>
      <c r="R95" s="156"/>
      <c r="S95" s="156"/>
      <c r="T95" s="157"/>
      <c r="AT95" s="152" t="s">
        <v>142</v>
      </c>
      <c r="AU95" s="152" t="s">
        <v>75</v>
      </c>
      <c r="AV95" s="11" t="s">
        <v>73</v>
      </c>
      <c r="AW95" s="11" t="s">
        <v>28</v>
      </c>
      <c r="AX95" s="11" t="s">
        <v>65</v>
      </c>
      <c r="AY95" s="152" t="s">
        <v>132</v>
      </c>
    </row>
    <row r="96" spans="2:65" s="11" customFormat="1">
      <c r="B96" s="150"/>
      <c r="D96" s="151" t="s">
        <v>142</v>
      </c>
      <c r="E96" s="152" t="s">
        <v>1</v>
      </c>
      <c r="F96" s="153" t="s">
        <v>144</v>
      </c>
      <c r="H96" s="152" t="s">
        <v>1</v>
      </c>
      <c r="I96" s="154"/>
      <c r="L96" s="150"/>
      <c r="M96" s="155"/>
      <c r="N96" s="156"/>
      <c r="O96" s="156"/>
      <c r="P96" s="156"/>
      <c r="Q96" s="156"/>
      <c r="R96" s="156"/>
      <c r="S96" s="156"/>
      <c r="T96" s="157"/>
      <c r="AT96" s="152" t="s">
        <v>142</v>
      </c>
      <c r="AU96" s="152" t="s">
        <v>75</v>
      </c>
      <c r="AV96" s="11" t="s">
        <v>73</v>
      </c>
      <c r="AW96" s="11" t="s">
        <v>28</v>
      </c>
      <c r="AX96" s="11" t="s">
        <v>65</v>
      </c>
      <c r="AY96" s="152" t="s">
        <v>132</v>
      </c>
    </row>
    <row r="97" spans="2:65" s="12" customFormat="1">
      <c r="B97" s="158"/>
      <c r="D97" s="151" t="s">
        <v>142</v>
      </c>
      <c r="E97" s="159" t="s">
        <v>1</v>
      </c>
      <c r="F97" s="160" t="s">
        <v>145</v>
      </c>
      <c r="H97" s="161">
        <v>6.4000000000000001E-2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65</v>
      </c>
      <c r="AY97" s="159" t="s">
        <v>132</v>
      </c>
    </row>
    <row r="98" spans="2:65" s="13" customFormat="1">
      <c r="B98" s="166"/>
      <c r="D98" s="151" t="s">
        <v>142</v>
      </c>
      <c r="E98" s="167" t="s">
        <v>1</v>
      </c>
      <c r="F98" s="168" t="s">
        <v>146</v>
      </c>
      <c r="H98" s="169">
        <v>6.4000000000000001E-2</v>
      </c>
      <c r="I98" s="170"/>
      <c r="L98" s="166"/>
      <c r="M98" s="171"/>
      <c r="N98" s="172"/>
      <c r="O98" s="172"/>
      <c r="P98" s="172"/>
      <c r="Q98" s="172"/>
      <c r="R98" s="172"/>
      <c r="S98" s="172"/>
      <c r="T98" s="173"/>
      <c r="AT98" s="167" t="s">
        <v>142</v>
      </c>
      <c r="AU98" s="167" t="s">
        <v>75</v>
      </c>
      <c r="AV98" s="13" t="s">
        <v>133</v>
      </c>
      <c r="AW98" s="13" t="s">
        <v>28</v>
      </c>
      <c r="AX98" s="13" t="s">
        <v>73</v>
      </c>
      <c r="AY98" s="167" t="s">
        <v>132</v>
      </c>
    </row>
    <row r="99" spans="2:65" s="10" customFormat="1" ht="22.9" customHeight="1">
      <c r="B99" s="124"/>
      <c r="D99" s="125" t="s">
        <v>64</v>
      </c>
      <c r="E99" s="135" t="s">
        <v>147</v>
      </c>
      <c r="F99" s="135" t="s">
        <v>148</v>
      </c>
      <c r="I99" s="127"/>
      <c r="J99" s="136">
        <f>BK99</f>
        <v>0</v>
      </c>
      <c r="L99" s="124"/>
      <c r="M99" s="129"/>
      <c r="N99" s="130"/>
      <c r="O99" s="130"/>
      <c r="P99" s="131">
        <f>SUM(P100:P134)</f>
        <v>0</v>
      </c>
      <c r="Q99" s="130"/>
      <c r="R99" s="131">
        <f>SUM(R100:R134)</f>
        <v>2.0869146999999999</v>
      </c>
      <c r="S99" s="130"/>
      <c r="T99" s="132">
        <f>SUM(T100:T134)</f>
        <v>0</v>
      </c>
      <c r="AR99" s="125" t="s">
        <v>73</v>
      </c>
      <c r="AT99" s="133" t="s">
        <v>64</v>
      </c>
      <c r="AU99" s="133" t="s">
        <v>73</v>
      </c>
      <c r="AY99" s="125" t="s">
        <v>132</v>
      </c>
      <c r="BK99" s="134">
        <f>SUM(BK100:BK134)</f>
        <v>0</v>
      </c>
    </row>
    <row r="100" spans="2:65" s="1" customFormat="1" ht="16.5" customHeight="1">
      <c r="B100" s="137"/>
      <c r="C100" s="138" t="s">
        <v>149</v>
      </c>
      <c r="D100" s="138" t="s">
        <v>136</v>
      </c>
      <c r="E100" s="139" t="s">
        <v>150</v>
      </c>
      <c r="F100" s="140" t="s">
        <v>151</v>
      </c>
      <c r="G100" s="141" t="s">
        <v>152</v>
      </c>
      <c r="H100" s="142">
        <v>45.3</v>
      </c>
      <c r="I100" s="143"/>
      <c r="J100" s="144">
        <f>ROUND(I100*H100,2)</f>
        <v>0</v>
      </c>
      <c r="K100" s="140" t="s">
        <v>140</v>
      </c>
      <c r="L100" s="28"/>
      <c r="M100" s="145" t="s">
        <v>1</v>
      </c>
      <c r="N100" s="146" t="s">
        <v>36</v>
      </c>
      <c r="O100" s="47"/>
      <c r="P100" s="147">
        <f>O100*H100</f>
        <v>0</v>
      </c>
      <c r="Q100" s="147">
        <v>7.3499999999999998E-3</v>
      </c>
      <c r="R100" s="147">
        <f>Q100*H100</f>
        <v>0.33295499999999995</v>
      </c>
      <c r="S100" s="147">
        <v>0</v>
      </c>
      <c r="T100" s="148">
        <f>S100*H100</f>
        <v>0</v>
      </c>
      <c r="AR100" s="16" t="s">
        <v>133</v>
      </c>
      <c r="AT100" s="16" t="s">
        <v>136</v>
      </c>
      <c r="AU100" s="16" t="s">
        <v>75</v>
      </c>
      <c r="AY100" s="16" t="s">
        <v>132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16" t="s">
        <v>73</v>
      </c>
      <c r="BK100" s="149">
        <f>ROUND(I100*H100,2)</f>
        <v>0</v>
      </c>
      <c r="BL100" s="16" t="s">
        <v>133</v>
      </c>
      <c r="BM100" s="16" t="s">
        <v>153</v>
      </c>
    </row>
    <row r="101" spans="2:65" s="11" customFormat="1">
      <c r="B101" s="150"/>
      <c r="D101" s="151" t="s">
        <v>142</v>
      </c>
      <c r="E101" s="152" t="s">
        <v>1</v>
      </c>
      <c r="F101" s="153" t="s">
        <v>154</v>
      </c>
      <c r="H101" s="152" t="s">
        <v>1</v>
      </c>
      <c r="I101" s="154"/>
      <c r="L101" s="150"/>
      <c r="M101" s="155"/>
      <c r="N101" s="156"/>
      <c r="O101" s="156"/>
      <c r="P101" s="156"/>
      <c r="Q101" s="156"/>
      <c r="R101" s="156"/>
      <c r="S101" s="156"/>
      <c r="T101" s="157"/>
      <c r="AT101" s="152" t="s">
        <v>142</v>
      </c>
      <c r="AU101" s="152" t="s">
        <v>75</v>
      </c>
      <c r="AV101" s="11" t="s">
        <v>73</v>
      </c>
      <c r="AW101" s="11" t="s">
        <v>28</v>
      </c>
      <c r="AX101" s="11" t="s">
        <v>65</v>
      </c>
      <c r="AY101" s="152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155</v>
      </c>
      <c r="H102" s="161">
        <v>45.3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3" customFormat="1">
      <c r="B103" s="166"/>
      <c r="D103" s="151" t="s">
        <v>142</v>
      </c>
      <c r="E103" s="167" t="s">
        <v>1</v>
      </c>
      <c r="F103" s="168" t="s">
        <v>146</v>
      </c>
      <c r="H103" s="169">
        <v>45.3</v>
      </c>
      <c r="I103" s="170"/>
      <c r="L103" s="166"/>
      <c r="M103" s="171"/>
      <c r="N103" s="172"/>
      <c r="O103" s="172"/>
      <c r="P103" s="172"/>
      <c r="Q103" s="172"/>
      <c r="R103" s="172"/>
      <c r="S103" s="172"/>
      <c r="T103" s="173"/>
      <c r="AT103" s="167" t="s">
        <v>142</v>
      </c>
      <c r="AU103" s="167" t="s">
        <v>75</v>
      </c>
      <c r="AV103" s="13" t="s">
        <v>133</v>
      </c>
      <c r="AW103" s="13" t="s">
        <v>28</v>
      </c>
      <c r="AX103" s="13" t="s">
        <v>73</v>
      </c>
      <c r="AY103" s="167" t="s">
        <v>132</v>
      </c>
    </row>
    <row r="104" spans="2:65" s="1" customFormat="1" ht="16.5" customHeight="1">
      <c r="B104" s="137"/>
      <c r="C104" s="138" t="s">
        <v>156</v>
      </c>
      <c r="D104" s="138" t="s">
        <v>136</v>
      </c>
      <c r="E104" s="139" t="s">
        <v>157</v>
      </c>
      <c r="F104" s="140" t="s">
        <v>158</v>
      </c>
      <c r="G104" s="141" t="s">
        <v>152</v>
      </c>
      <c r="H104" s="142">
        <v>22.65</v>
      </c>
      <c r="I104" s="143"/>
      <c r="J104" s="144">
        <f>ROUND(I104*H104,2)</f>
        <v>0</v>
      </c>
      <c r="K104" s="140" t="s">
        <v>140</v>
      </c>
      <c r="L104" s="28"/>
      <c r="M104" s="145" t="s">
        <v>1</v>
      </c>
      <c r="N104" s="146" t="s">
        <v>36</v>
      </c>
      <c r="O104" s="47"/>
      <c r="P104" s="147">
        <f>O104*H104</f>
        <v>0</v>
      </c>
      <c r="Q104" s="147">
        <v>9.3999999999999997E-4</v>
      </c>
      <c r="R104" s="147">
        <f>Q104*H104</f>
        <v>2.1290999999999997E-2</v>
      </c>
      <c r="S104" s="147">
        <v>0</v>
      </c>
      <c r="T104" s="148">
        <f>S104*H104</f>
        <v>0</v>
      </c>
      <c r="AR104" s="16" t="s">
        <v>133</v>
      </c>
      <c r="AT104" s="16" t="s">
        <v>136</v>
      </c>
      <c r="AU104" s="16" t="s">
        <v>75</v>
      </c>
      <c r="AY104" s="16" t="s">
        <v>132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16" t="s">
        <v>73</v>
      </c>
      <c r="BK104" s="149">
        <f>ROUND(I104*H104,2)</f>
        <v>0</v>
      </c>
      <c r="BL104" s="16" t="s">
        <v>133</v>
      </c>
      <c r="BM104" s="16" t="s">
        <v>159</v>
      </c>
    </row>
    <row r="105" spans="2:65" s="11" customFormat="1">
      <c r="B105" s="150"/>
      <c r="D105" s="151" t="s">
        <v>142</v>
      </c>
      <c r="E105" s="152" t="s">
        <v>1</v>
      </c>
      <c r="F105" s="153" t="s">
        <v>143</v>
      </c>
      <c r="H105" s="152" t="s">
        <v>1</v>
      </c>
      <c r="I105" s="154"/>
      <c r="L105" s="150"/>
      <c r="M105" s="155"/>
      <c r="N105" s="156"/>
      <c r="O105" s="156"/>
      <c r="P105" s="156"/>
      <c r="Q105" s="156"/>
      <c r="R105" s="156"/>
      <c r="S105" s="156"/>
      <c r="T105" s="157"/>
      <c r="AT105" s="152" t="s">
        <v>142</v>
      </c>
      <c r="AU105" s="152" t="s">
        <v>75</v>
      </c>
      <c r="AV105" s="11" t="s">
        <v>73</v>
      </c>
      <c r="AW105" s="11" t="s">
        <v>28</v>
      </c>
      <c r="AX105" s="11" t="s">
        <v>65</v>
      </c>
      <c r="AY105" s="152" t="s">
        <v>132</v>
      </c>
    </row>
    <row r="106" spans="2:65" s="12" customFormat="1">
      <c r="B106" s="158"/>
      <c r="D106" s="151" t="s">
        <v>142</v>
      </c>
      <c r="E106" s="159" t="s">
        <v>1</v>
      </c>
      <c r="F106" s="160" t="s">
        <v>160</v>
      </c>
      <c r="H106" s="161">
        <v>22.65</v>
      </c>
      <c r="I106" s="162"/>
      <c r="L106" s="158"/>
      <c r="M106" s="163"/>
      <c r="N106" s="164"/>
      <c r="O106" s="164"/>
      <c r="P106" s="164"/>
      <c r="Q106" s="164"/>
      <c r="R106" s="164"/>
      <c r="S106" s="164"/>
      <c r="T106" s="165"/>
      <c r="AT106" s="159" t="s">
        <v>142</v>
      </c>
      <c r="AU106" s="159" t="s">
        <v>75</v>
      </c>
      <c r="AV106" s="12" t="s">
        <v>75</v>
      </c>
      <c r="AW106" s="12" t="s">
        <v>28</v>
      </c>
      <c r="AX106" s="12" t="s">
        <v>65</v>
      </c>
      <c r="AY106" s="159" t="s">
        <v>132</v>
      </c>
    </row>
    <row r="107" spans="2:65" s="13" customFormat="1">
      <c r="B107" s="166"/>
      <c r="D107" s="151" t="s">
        <v>142</v>
      </c>
      <c r="E107" s="167" t="s">
        <v>1</v>
      </c>
      <c r="F107" s="168" t="s">
        <v>146</v>
      </c>
      <c r="H107" s="169">
        <v>22.65</v>
      </c>
      <c r="I107" s="170"/>
      <c r="L107" s="166"/>
      <c r="M107" s="171"/>
      <c r="N107" s="172"/>
      <c r="O107" s="172"/>
      <c r="P107" s="172"/>
      <c r="Q107" s="172"/>
      <c r="R107" s="172"/>
      <c r="S107" s="172"/>
      <c r="T107" s="173"/>
      <c r="AT107" s="167" t="s">
        <v>142</v>
      </c>
      <c r="AU107" s="167" t="s">
        <v>75</v>
      </c>
      <c r="AV107" s="13" t="s">
        <v>133</v>
      </c>
      <c r="AW107" s="13" t="s">
        <v>28</v>
      </c>
      <c r="AX107" s="13" t="s">
        <v>73</v>
      </c>
      <c r="AY107" s="167" t="s">
        <v>132</v>
      </c>
    </row>
    <row r="108" spans="2:65" s="1" customFormat="1" ht="16.5" customHeight="1">
      <c r="B108" s="137"/>
      <c r="C108" s="138" t="s">
        <v>161</v>
      </c>
      <c r="D108" s="138" t="s">
        <v>136</v>
      </c>
      <c r="E108" s="139" t="s">
        <v>162</v>
      </c>
      <c r="F108" s="140" t="s">
        <v>163</v>
      </c>
      <c r="G108" s="141" t="s">
        <v>152</v>
      </c>
      <c r="H108" s="142">
        <v>80</v>
      </c>
      <c r="I108" s="143"/>
      <c r="J108" s="144">
        <f>ROUND(I108*H108,2)</f>
        <v>0</v>
      </c>
      <c r="K108" s="140" t="s">
        <v>140</v>
      </c>
      <c r="L108" s="28"/>
      <c r="M108" s="145" t="s">
        <v>1</v>
      </c>
      <c r="N108" s="146" t="s">
        <v>36</v>
      </c>
      <c r="O108" s="47"/>
      <c r="P108" s="147">
        <f>O108*H108</f>
        <v>0</v>
      </c>
      <c r="Q108" s="147">
        <v>8.3800000000000003E-3</v>
      </c>
      <c r="R108" s="147">
        <f>Q108*H108</f>
        <v>0.6704</v>
      </c>
      <c r="S108" s="147">
        <v>0</v>
      </c>
      <c r="T108" s="148">
        <f>S108*H108</f>
        <v>0</v>
      </c>
      <c r="AR108" s="16" t="s">
        <v>133</v>
      </c>
      <c r="AT108" s="16" t="s">
        <v>136</v>
      </c>
      <c r="AU108" s="16" t="s">
        <v>75</v>
      </c>
      <c r="AY108" s="16" t="s">
        <v>132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6" t="s">
        <v>73</v>
      </c>
      <c r="BK108" s="149">
        <f>ROUND(I108*H108,2)</f>
        <v>0</v>
      </c>
      <c r="BL108" s="16" t="s">
        <v>133</v>
      </c>
      <c r="BM108" s="16" t="s">
        <v>164</v>
      </c>
    </row>
    <row r="109" spans="2:65" s="11" customFormat="1">
      <c r="B109" s="150"/>
      <c r="D109" s="151" t="s">
        <v>142</v>
      </c>
      <c r="E109" s="152" t="s">
        <v>1</v>
      </c>
      <c r="F109" s="153" t="s">
        <v>165</v>
      </c>
      <c r="H109" s="152" t="s">
        <v>1</v>
      </c>
      <c r="I109" s="154"/>
      <c r="L109" s="150"/>
      <c r="M109" s="155"/>
      <c r="N109" s="156"/>
      <c r="O109" s="156"/>
      <c r="P109" s="156"/>
      <c r="Q109" s="156"/>
      <c r="R109" s="156"/>
      <c r="S109" s="156"/>
      <c r="T109" s="157"/>
      <c r="AT109" s="152" t="s">
        <v>142</v>
      </c>
      <c r="AU109" s="152" t="s">
        <v>75</v>
      </c>
      <c r="AV109" s="11" t="s">
        <v>73</v>
      </c>
      <c r="AW109" s="11" t="s">
        <v>28</v>
      </c>
      <c r="AX109" s="11" t="s">
        <v>65</v>
      </c>
      <c r="AY109" s="152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166</v>
      </c>
      <c r="H110" s="161">
        <v>80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3" customFormat="1">
      <c r="B111" s="166"/>
      <c r="D111" s="151" t="s">
        <v>142</v>
      </c>
      <c r="E111" s="167" t="s">
        <v>1</v>
      </c>
      <c r="F111" s="168" t="s">
        <v>146</v>
      </c>
      <c r="H111" s="169">
        <v>80</v>
      </c>
      <c r="I111" s="170"/>
      <c r="L111" s="166"/>
      <c r="M111" s="171"/>
      <c r="N111" s="172"/>
      <c r="O111" s="172"/>
      <c r="P111" s="172"/>
      <c r="Q111" s="172"/>
      <c r="R111" s="172"/>
      <c r="S111" s="172"/>
      <c r="T111" s="173"/>
      <c r="AT111" s="167" t="s">
        <v>142</v>
      </c>
      <c r="AU111" s="167" t="s">
        <v>75</v>
      </c>
      <c r="AV111" s="13" t="s">
        <v>133</v>
      </c>
      <c r="AW111" s="13" t="s">
        <v>28</v>
      </c>
      <c r="AX111" s="13" t="s">
        <v>73</v>
      </c>
      <c r="AY111" s="167" t="s">
        <v>132</v>
      </c>
    </row>
    <row r="112" spans="2:65" s="1" customFormat="1" ht="16.5" customHeight="1">
      <c r="B112" s="137"/>
      <c r="C112" s="174" t="s">
        <v>167</v>
      </c>
      <c r="D112" s="174" t="s">
        <v>168</v>
      </c>
      <c r="E112" s="175" t="s">
        <v>169</v>
      </c>
      <c r="F112" s="176" t="s">
        <v>170</v>
      </c>
      <c r="G112" s="177" t="s">
        <v>152</v>
      </c>
      <c r="H112" s="178">
        <v>81.599999999999994</v>
      </c>
      <c r="I112" s="179"/>
      <c r="J112" s="180">
        <f>ROUND(I112*H112,2)</f>
        <v>0</v>
      </c>
      <c r="K112" s="176" t="s">
        <v>140</v>
      </c>
      <c r="L112" s="181"/>
      <c r="M112" s="182" t="s">
        <v>1</v>
      </c>
      <c r="N112" s="183" t="s">
        <v>36</v>
      </c>
      <c r="O112" s="47"/>
      <c r="P112" s="147">
        <f>O112*H112</f>
        <v>0</v>
      </c>
      <c r="Q112" s="147">
        <v>1.6999999999999999E-3</v>
      </c>
      <c r="R112" s="147">
        <f>Q112*H112</f>
        <v>0.13871999999999998</v>
      </c>
      <c r="S112" s="147">
        <v>0</v>
      </c>
      <c r="T112" s="148">
        <f>S112*H112</f>
        <v>0</v>
      </c>
      <c r="AR112" s="16" t="s">
        <v>171</v>
      </c>
      <c r="AT112" s="16" t="s">
        <v>168</v>
      </c>
      <c r="AU112" s="16" t="s">
        <v>75</v>
      </c>
      <c r="AY112" s="16" t="s">
        <v>132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6" t="s">
        <v>73</v>
      </c>
      <c r="BK112" s="149">
        <f>ROUND(I112*H112,2)</f>
        <v>0</v>
      </c>
      <c r="BL112" s="16" t="s">
        <v>133</v>
      </c>
      <c r="BM112" s="16" t="s">
        <v>172</v>
      </c>
    </row>
    <row r="113" spans="2:65" s="12" customFormat="1">
      <c r="B113" s="158"/>
      <c r="D113" s="151" t="s">
        <v>142</v>
      </c>
      <c r="E113" s="159" t="s">
        <v>1</v>
      </c>
      <c r="F113" s="160" t="s">
        <v>173</v>
      </c>
      <c r="H113" s="161">
        <v>81.599999999999994</v>
      </c>
      <c r="I113" s="162"/>
      <c r="L113" s="158"/>
      <c r="M113" s="163"/>
      <c r="N113" s="164"/>
      <c r="O113" s="164"/>
      <c r="P113" s="164"/>
      <c r="Q113" s="164"/>
      <c r="R113" s="164"/>
      <c r="S113" s="164"/>
      <c r="T113" s="165"/>
      <c r="AT113" s="159" t="s">
        <v>142</v>
      </c>
      <c r="AU113" s="159" t="s">
        <v>75</v>
      </c>
      <c r="AV113" s="12" t="s">
        <v>75</v>
      </c>
      <c r="AW113" s="12" t="s">
        <v>28</v>
      </c>
      <c r="AX113" s="12" t="s">
        <v>73</v>
      </c>
      <c r="AY113" s="159" t="s">
        <v>132</v>
      </c>
    </row>
    <row r="114" spans="2:65" s="1" customFormat="1" ht="16.5" customHeight="1">
      <c r="B114" s="137"/>
      <c r="C114" s="138" t="s">
        <v>174</v>
      </c>
      <c r="D114" s="138" t="s">
        <v>136</v>
      </c>
      <c r="E114" s="139" t="s">
        <v>175</v>
      </c>
      <c r="F114" s="140" t="s">
        <v>176</v>
      </c>
      <c r="G114" s="141" t="s">
        <v>152</v>
      </c>
      <c r="H114" s="142">
        <v>6.75</v>
      </c>
      <c r="I114" s="143"/>
      <c r="J114" s="144">
        <f>ROUND(I114*H114,2)</f>
        <v>0</v>
      </c>
      <c r="K114" s="140" t="s">
        <v>140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8.6499999999999997E-3</v>
      </c>
      <c r="R114" s="147">
        <f>Q114*H114</f>
        <v>5.8387499999999995E-2</v>
      </c>
      <c r="S114" s="147">
        <v>0</v>
      </c>
      <c r="T114" s="148">
        <f>S114*H114</f>
        <v>0</v>
      </c>
      <c r="AR114" s="16" t="s">
        <v>133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133</v>
      </c>
      <c r="BM114" s="16" t="s">
        <v>177</v>
      </c>
    </row>
    <row r="115" spans="2:65" s="11" customFormat="1">
      <c r="B115" s="150"/>
      <c r="D115" s="151" t="s">
        <v>142</v>
      </c>
      <c r="E115" s="152" t="s">
        <v>1</v>
      </c>
      <c r="F115" s="153" t="s">
        <v>178</v>
      </c>
      <c r="H115" s="152" t="s">
        <v>1</v>
      </c>
      <c r="I115" s="154"/>
      <c r="L115" s="150"/>
      <c r="M115" s="155"/>
      <c r="N115" s="156"/>
      <c r="O115" s="156"/>
      <c r="P115" s="156"/>
      <c r="Q115" s="156"/>
      <c r="R115" s="156"/>
      <c r="S115" s="156"/>
      <c r="T115" s="157"/>
      <c r="AT115" s="152" t="s">
        <v>142</v>
      </c>
      <c r="AU115" s="152" t="s">
        <v>75</v>
      </c>
      <c r="AV115" s="11" t="s">
        <v>73</v>
      </c>
      <c r="AW115" s="11" t="s">
        <v>28</v>
      </c>
      <c r="AX115" s="11" t="s">
        <v>65</v>
      </c>
      <c r="AY115" s="152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179</v>
      </c>
      <c r="H116" s="161">
        <v>6.75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3" customFormat="1">
      <c r="B117" s="166"/>
      <c r="D117" s="151" t="s">
        <v>142</v>
      </c>
      <c r="E117" s="167" t="s">
        <v>1</v>
      </c>
      <c r="F117" s="168" t="s">
        <v>146</v>
      </c>
      <c r="H117" s="169">
        <v>6.75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75</v>
      </c>
      <c r="AV117" s="13" t="s">
        <v>133</v>
      </c>
      <c r="AW117" s="13" t="s">
        <v>28</v>
      </c>
      <c r="AX117" s="13" t="s">
        <v>73</v>
      </c>
      <c r="AY117" s="167" t="s">
        <v>132</v>
      </c>
    </row>
    <row r="118" spans="2:65" s="1" customFormat="1" ht="16.5" customHeight="1">
      <c r="B118" s="137"/>
      <c r="C118" s="174" t="s">
        <v>8</v>
      </c>
      <c r="D118" s="174" t="s">
        <v>168</v>
      </c>
      <c r="E118" s="175" t="s">
        <v>180</v>
      </c>
      <c r="F118" s="176" t="s">
        <v>181</v>
      </c>
      <c r="G118" s="177" t="s">
        <v>152</v>
      </c>
      <c r="H118" s="178">
        <v>6.8849999999999998</v>
      </c>
      <c r="I118" s="179"/>
      <c r="J118" s="180">
        <f>ROUND(I118*H118,2)</f>
        <v>0</v>
      </c>
      <c r="K118" s="176" t="s">
        <v>140</v>
      </c>
      <c r="L118" s="181"/>
      <c r="M118" s="182" t="s">
        <v>1</v>
      </c>
      <c r="N118" s="183" t="s">
        <v>36</v>
      </c>
      <c r="O118" s="47"/>
      <c r="P118" s="147">
        <f>O118*H118</f>
        <v>0</v>
      </c>
      <c r="Q118" s="147">
        <v>2.7200000000000002E-3</v>
      </c>
      <c r="R118" s="147">
        <f>Q118*H118</f>
        <v>1.8727199999999999E-2</v>
      </c>
      <c r="S118" s="147">
        <v>0</v>
      </c>
      <c r="T118" s="148">
        <f>S118*H118</f>
        <v>0</v>
      </c>
      <c r="AR118" s="16" t="s">
        <v>171</v>
      </c>
      <c r="AT118" s="16" t="s">
        <v>168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133</v>
      </c>
      <c r="BM118" s="16" t="s">
        <v>182</v>
      </c>
    </row>
    <row r="119" spans="2:65" s="12" customFormat="1">
      <c r="B119" s="158"/>
      <c r="D119" s="151" t="s">
        <v>142</v>
      </c>
      <c r="E119" s="159" t="s">
        <v>1</v>
      </c>
      <c r="F119" s="160" t="s">
        <v>183</v>
      </c>
      <c r="H119" s="161">
        <v>6.8849999999999998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73</v>
      </c>
      <c r="AY119" s="159" t="s">
        <v>132</v>
      </c>
    </row>
    <row r="120" spans="2:65" s="1" customFormat="1" ht="16.5" customHeight="1">
      <c r="B120" s="137"/>
      <c r="C120" s="138" t="s">
        <v>184</v>
      </c>
      <c r="D120" s="138" t="s">
        <v>136</v>
      </c>
      <c r="E120" s="139" t="s">
        <v>185</v>
      </c>
      <c r="F120" s="140" t="s">
        <v>186</v>
      </c>
      <c r="G120" s="141" t="s">
        <v>152</v>
      </c>
      <c r="H120" s="142">
        <v>22.65</v>
      </c>
      <c r="I120" s="143"/>
      <c r="J120" s="144">
        <f>ROUND(I120*H120,2)</f>
        <v>0</v>
      </c>
      <c r="K120" s="140" t="s">
        <v>140</v>
      </c>
      <c r="L120" s="28"/>
      <c r="M120" s="145" t="s">
        <v>1</v>
      </c>
      <c r="N120" s="146" t="s">
        <v>36</v>
      </c>
      <c r="O120" s="47"/>
      <c r="P120" s="147">
        <f>O120*H120</f>
        <v>0</v>
      </c>
      <c r="Q120" s="147">
        <v>2.6360000000000001E-2</v>
      </c>
      <c r="R120" s="147">
        <f>Q120*H120</f>
        <v>0.59705399999999997</v>
      </c>
      <c r="S120" s="147">
        <v>0</v>
      </c>
      <c r="T120" s="148">
        <f>S120*H120</f>
        <v>0</v>
      </c>
      <c r="AR120" s="16" t="s">
        <v>133</v>
      </c>
      <c r="AT120" s="16" t="s">
        <v>136</v>
      </c>
      <c r="AU120" s="16" t="s">
        <v>75</v>
      </c>
      <c r="AY120" s="16" t="s">
        <v>132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6" t="s">
        <v>73</v>
      </c>
      <c r="BK120" s="149">
        <f>ROUND(I120*H120,2)</f>
        <v>0</v>
      </c>
      <c r="BL120" s="16" t="s">
        <v>133</v>
      </c>
      <c r="BM120" s="16" t="s">
        <v>187</v>
      </c>
    </row>
    <row r="121" spans="2:65" s="11" customFormat="1">
      <c r="B121" s="150"/>
      <c r="D121" s="151" t="s">
        <v>142</v>
      </c>
      <c r="E121" s="152" t="s">
        <v>1</v>
      </c>
      <c r="F121" s="153" t="s">
        <v>188</v>
      </c>
      <c r="H121" s="152" t="s">
        <v>1</v>
      </c>
      <c r="I121" s="154"/>
      <c r="L121" s="150"/>
      <c r="M121" s="155"/>
      <c r="N121" s="156"/>
      <c r="O121" s="156"/>
      <c r="P121" s="156"/>
      <c r="Q121" s="156"/>
      <c r="R121" s="156"/>
      <c r="S121" s="156"/>
      <c r="T121" s="157"/>
      <c r="AT121" s="152" t="s">
        <v>142</v>
      </c>
      <c r="AU121" s="152" t="s">
        <v>75</v>
      </c>
      <c r="AV121" s="11" t="s">
        <v>73</v>
      </c>
      <c r="AW121" s="11" t="s">
        <v>28</v>
      </c>
      <c r="AX121" s="11" t="s">
        <v>65</v>
      </c>
      <c r="AY121" s="152" t="s">
        <v>132</v>
      </c>
    </row>
    <row r="122" spans="2:65" s="12" customFormat="1">
      <c r="B122" s="158"/>
      <c r="D122" s="151" t="s">
        <v>142</v>
      </c>
      <c r="E122" s="159" t="s">
        <v>1</v>
      </c>
      <c r="F122" s="160" t="s">
        <v>160</v>
      </c>
      <c r="H122" s="161">
        <v>22.65</v>
      </c>
      <c r="I122" s="162"/>
      <c r="L122" s="158"/>
      <c r="M122" s="163"/>
      <c r="N122" s="164"/>
      <c r="O122" s="164"/>
      <c r="P122" s="164"/>
      <c r="Q122" s="164"/>
      <c r="R122" s="164"/>
      <c r="S122" s="164"/>
      <c r="T122" s="165"/>
      <c r="AT122" s="159" t="s">
        <v>142</v>
      </c>
      <c r="AU122" s="159" t="s">
        <v>75</v>
      </c>
      <c r="AV122" s="12" t="s">
        <v>75</v>
      </c>
      <c r="AW122" s="12" t="s">
        <v>28</v>
      </c>
      <c r="AX122" s="12" t="s">
        <v>73</v>
      </c>
      <c r="AY122" s="159" t="s">
        <v>132</v>
      </c>
    </row>
    <row r="123" spans="2:65" s="1" customFormat="1" ht="16.5" customHeight="1">
      <c r="B123" s="137"/>
      <c r="C123" s="138" t="s">
        <v>189</v>
      </c>
      <c r="D123" s="138" t="s">
        <v>136</v>
      </c>
      <c r="E123" s="139" t="s">
        <v>190</v>
      </c>
      <c r="F123" s="140" t="s">
        <v>191</v>
      </c>
      <c r="G123" s="141" t="s">
        <v>152</v>
      </c>
      <c r="H123" s="142">
        <v>86.75</v>
      </c>
      <c r="I123" s="143"/>
      <c r="J123" s="144">
        <f>ROUND(I123*H123,2)</f>
        <v>0</v>
      </c>
      <c r="K123" s="140" t="s">
        <v>140</v>
      </c>
      <c r="L123" s="28"/>
      <c r="M123" s="145" t="s">
        <v>1</v>
      </c>
      <c r="N123" s="146" t="s">
        <v>36</v>
      </c>
      <c r="O123" s="47"/>
      <c r="P123" s="147">
        <f>O123*H123</f>
        <v>0</v>
      </c>
      <c r="Q123" s="147">
        <v>2.6800000000000001E-3</v>
      </c>
      <c r="R123" s="147">
        <f>Q123*H123</f>
        <v>0.23249</v>
      </c>
      <c r="S123" s="147">
        <v>0</v>
      </c>
      <c r="T123" s="148">
        <f>S123*H123</f>
        <v>0</v>
      </c>
      <c r="AR123" s="16" t="s">
        <v>133</v>
      </c>
      <c r="AT123" s="16" t="s">
        <v>136</v>
      </c>
      <c r="AU123" s="16" t="s">
        <v>75</v>
      </c>
      <c r="AY123" s="16" t="s">
        <v>132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6" t="s">
        <v>73</v>
      </c>
      <c r="BK123" s="149">
        <f>ROUND(I123*H123,2)</f>
        <v>0</v>
      </c>
      <c r="BL123" s="16" t="s">
        <v>133</v>
      </c>
      <c r="BM123" s="16" t="s">
        <v>192</v>
      </c>
    </row>
    <row r="124" spans="2:65" s="11" customFormat="1">
      <c r="B124" s="150"/>
      <c r="D124" s="151" t="s">
        <v>142</v>
      </c>
      <c r="E124" s="152" t="s">
        <v>1</v>
      </c>
      <c r="F124" s="153" t="s">
        <v>193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166</v>
      </c>
      <c r="H125" s="161">
        <v>80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194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179</v>
      </c>
      <c r="H127" s="161">
        <v>6.75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3" customFormat="1">
      <c r="B128" s="166"/>
      <c r="D128" s="151" t="s">
        <v>142</v>
      </c>
      <c r="E128" s="167" t="s">
        <v>1</v>
      </c>
      <c r="F128" s="168" t="s">
        <v>146</v>
      </c>
      <c r="H128" s="169">
        <v>86.75</v>
      </c>
      <c r="I128" s="170"/>
      <c r="L128" s="166"/>
      <c r="M128" s="171"/>
      <c r="N128" s="172"/>
      <c r="O128" s="172"/>
      <c r="P128" s="172"/>
      <c r="Q128" s="172"/>
      <c r="R128" s="172"/>
      <c r="S128" s="172"/>
      <c r="T128" s="173"/>
      <c r="AT128" s="167" t="s">
        <v>142</v>
      </c>
      <c r="AU128" s="167" t="s">
        <v>75</v>
      </c>
      <c r="AV128" s="13" t="s">
        <v>133</v>
      </c>
      <c r="AW128" s="13" t="s">
        <v>28</v>
      </c>
      <c r="AX128" s="13" t="s">
        <v>73</v>
      </c>
      <c r="AY128" s="167" t="s">
        <v>132</v>
      </c>
    </row>
    <row r="129" spans="2:65" s="1" customFormat="1" ht="16.5" customHeight="1">
      <c r="B129" s="137"/>
      <c r="C129" s="138" t="s">
        <v>195</v>
      </c>
      <c r="D129" s="138" t="s">
        <v>136</v>
      </c>
      <c r="E129" s="139" t="s">
        <v>196</v>
      </c>
      <c r="F129" s="140" t="s">
        <v>197</v>
      </c>
      <c r="G129" s="141" t="s">
        <v>198</v>
      </c>
      <c r="H129" s="142">
        <v>60</v>
      </c>
      <c r="I129" s="143"/>
      <c r="J129" s="144">
        <f>ROUND(I129*H129,2)</f>
        <v>0</v>
      </c>
      <c r="K129" s="140" t="s">
        <v>140</v>
      </c>
      <c r="L129" s="28"/>
      <c r="M129" s="145" t="s">
        <v>1</v>
      </c>
      <c r="N129" s="146" t="s">
        <v>36</v>
      </c>
      <c r="O129" s="47"/>
      <c r="P129" s="147">
        <f>O129*H129</f>
        <v>0</v>
      </c>
      <c r="Q129" s="147">
        <v>2.5000000000000001E-4</v>
      </c>
      <c r="R129" s="147">
        <f>Q129*H129</f>
        <v>1.4999999999999999E-2</v>
      </c>
      <c r="S129" s="147">
        <v>0</v>
      </c>
      <c r="T129" s="148">
        <f>S129*H129</f>
        <v>0</v>
      </c>
      <c r="AR129" s="16" t="s">
        <v>133</v>
      </c>
      <c r="AT129" s="16" t="s">
        <v>136</v>
      </c>
      <c r="AU129" s="16" t="s">
        <v>75</v>
      </c>
      <c r="AY129" s="16" t="s">
        <v>132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6" t="s">
        <v>73</v>
      </c>
      <c r="BK129" s="149">
        <f>ROUND(I129*H129,2)</f>
        <v>0</v>
      </c>
      <c r="BL129" s="16" t="s">
        <v>133</v>
      </c>
      <c r="BM129" s="16" t="s">
        <v>199</v>
      </c>
    </row>
    <row r="130" spans="2:65" s="11" customFormat="1">
      <c r="B130" s="150"/>
      <c r="D130" s="151" t="s">
        <v>142</v>
      </c>
      <c r="E130" s="152" t="s">
        <v>1</v>
      </c>
      <c r="F130" s="153" t="s">
        <v>193</v>
      </c>
      <c r="H130" s="152" t="s">
        <v>1</v>
      </c>
      <c r="I130" s="154"/>
      <c r="L130" s="150"/>
      <c r="M130" s="155"/>
      <c r="N130" s="156"/>
      <c r="O130" s="156"/>
      <c r="P130" s="156"/>
      <c r="Q130" s="156"/>
      <c r="R130" s="156"/>
      <c r="S130" s="156"/>
      <c r="T130" s="157"/>
      <c r="AT130" s="152" t="s">
        <v>142</v>
      </c>
      <c r="AU130" s="152" t="s">
        <v>75</v>
      </c>
      <c r="AV130" s="11" t="s">
        <v>73</v>
      </c>
      <c r="AW130" s="11" t="s">
        <v>28</v>
      </c>
      <c r="AX130" s="11" t="s">
        <v>65</v>
      </c>
      <c r="AY130" s="152" t="s">
        <v>132</v>
      </c>
    </row>
    <row r="131" spans="2:65" s="12" customFormat="1">
      <c r="B131" s="158"/>
      <c r="D131" s="151" t="s">
        <v>142</v>
      </c>
      <c r="E131" s="159" t="s">
        <v>1</v>
      </c>
      <c r="F131" s="160" t="s">
        <v>200</v>
      </c>
      <c r="H131" s="161">
        <v>60</v>
      </c>
      <c r="I131" s="162"/>
      <c r="L131" s="158"/>
      <c r="M131" s="163"/>
      <c r="N131" s="164"/>
      <c r="O131" s="164"/>
      <c r="P131" s="164"/>
      <c r="Q131" s="164"/>
      <c r="R131" s="164"/>
      <c r="S131" s="164"/>
      <c r="T131" s="165"/>
      <c r="AT131" s="159" t="s">
        <v>142</v>
      </c>
      <c r="AU131" s="159" t="s">
        <v>75</v>
      </c>
      <c r="AV131" s="12" t="s">
        <v>75</v>
      </c>
      <c r="AW131" s="12" t="s">
        <v>28</v>
      </c>
      <c r="AX131" s="12" t="s">
        <v>65</v>
      </c>
      <c r="AY131" s="159" t="s">
        <v>132</v>
      </c>
    </row>
    <row r="132" spans="2:65" s="13" customFormat="1">
      <c r="B132" s="166"/>
      <c r="D132" s="151" t="s">
        <v>142</v>
      </c>
      <c r="E132" s="167" t="s">
        <v>1</v>
      </c>
      <c r="F132" s="168" t="s">
        <v>146</v>
      </c>
      <c r="H132" s="169">
        <v>60</v>
      </c>
      <c r="I132" s="170"/>
      <c r="L132" s="166"/>
      <c r="M132" s="171"/>
      <c r="N132" s="172"/>
      <c r="O132" s="172"/>
      <c r="P132" s="172"/>
      <c r="Q132" s="172"/>
      <c r="R132" s="172"/>
      <c r="S132" s="172"/>
      <c r="T132" s="173"/>
      <c r="AT132" s="167" t="s">
        <v>142</v>
      </c>
      <c r="AU132" s="167" t="s">
        <v>75</v>
      </c>
      <c r="AV132" s="13" t="s">
        <v>133</v>
      </c>
      <c r="AW132" s="13" t="s">
        <v>28</v>
      </c>
      <c r="AX132" s="13" t="s">
        <v>73</v>
      </c>
      <c r="AY132" s="167" t="s">
        <v>132</v>
      </c>
    </row>
    <row r="133" spans="2:65" s="1" customFormat="1" ht="16.5" customHeight="1">
      <c r="B133" s="137"/>
      <c r="C133" s="174" t="s">
        <v>7</v>
      </c>
      <c r="D133" s="174" t="s">
        <v>168</v>
      </c>
      <c r="E133" s="175" t="s">
        <v>201</v>
      </c>
      <c r="F133" s="176" t="s">
        <v>202</v>
      </c>
      <c r="G133" s="177" t="s">
        <v>198</v>
      </c>
      <c r="H133" s="178">
        <v>63</v>
      </c>
      <c r="I133" s="179"/>
      <c r="J133" s="180">
        <f>ROUND(I133*H133,2)</f>
        <v>0</v>
      </c>
      <c r="K133" s="176" t="s">
        <v>140</v>
      </c>
      <c r="L133" s="181"/>
      <c r="M133" s="182" t="s">
        <v>1</v>
      </c>
      <c r="N133" s="183" t="s">
        <v>36</v>
      </c>
      <c r="O133" s="47"/>
      <c r="P133" s="147">
        <f>O133*H133</f>
        <v>0</v>
      </c>
      <c r="Q133" s="147">
        <v>3.0000000000000001E-5</v>
      </c>
      <c r="R133" s="147">
        <f>Q133*H133</f>
        <v>1.89E-3</v>
      </c>
      <c r="S133" s="147">
        <v>0</v>
      </c>
      <c r="T133" s="148">
        <f>S133*H133</f>
        <v>0</v>
      </c>
      <c r="AR133" s="16" t="s">
        <v>171</v>
      </c>
      <c r="AT133" s="16" t="s">
        <v>168</v>
      </c>
      <c r="AU133" s="16" t="s">
        <v>75</v>
      </c>
      <c r="AY133" s="16" t="s">
        <v>132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73</v>
      </c>
      <c r="BK133" s="149">
        <f>ROUND(I133*H133,2)</f>
        <v>0</v>
      </c>
      <c r="BL133" s="16" t="s">
        <v>133</v>
      </c>
      <c r="BM133" s="16" t="s">
        <v>203</v>
      </c>
    </row>
    <row r="134" spans="2:65" s="12" customFormat="1">
      <c r="B134" s="158"/>
      <c r="D134" s="151" t="s">
        <v>142</v>
      </c>
      <c r="E134" s="159" t="s">
        <v>1</v>
      </c>
      <c r="F134" s="160" t="s">
        <v>204</v>
      </c>
      <c r="H134" s="161">
        <v>63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73</v>
      </c>
      <c r="AY134" s="159" t="s">
        <v>132</v>
      </c>
    </row>
    <row r="135" spans="2:65" s="10" customFormat="1" ht="22.9" customHeight="1">
      <c r="B135" s="124"/>
      <c r="D135" s="125" t="s">
        <v>64</v>
      </c>
      <c r="E135" s="135" t="s">
        <v>205</v>
      </c>
      <c r="F135" s="135" t="s">
        <v>206</v>
      </c>
      <c r="I135" s="127"/>
      <c r="J135" s="136">
        <f>BK135</f>
        <v>0</v>
      </c>
      <c r="L135" s="124"/>
      <c r="M135" s="129"/>
      <c r="N135" s="130"/>
      <c r="O135" s="130"/>
      <c r="P135" s="131">
        <f>SUM(P136:P150)</f>
        <v>0</v>
      </c>
      <c r="Q135" s="130"/>
      <c r="R135" s="131">
        <f>SUM(R136:R150)</f>
        <v>0</v>
      </c>
      <c r="S135" s="130"/>
      <c r="T135" s="132">
        <f>SUM(T136:T150)</f>
        <v>1.3363499999999999</v>
      </c>
      <c r="AR135" s="125" t="s">
        <v>73</v>
      </c>
      <c r="AT135" s="133" t="s">
        <v>64</v>
      </c>
      <c r="AU135" s="133" t="s">
        <v>73</v>
      </c>
      <c r="AY135" s="125" t="s">
        <v>132</v>
      </c>
      <c r="BK135" s="134">
        <f>SUM(BK136:BK150)</f>
        <v>0</v>
      </c>
    </row>
    <row r="136" spans="2:65" s="1" customFormat="1" ht="16.5" customHeight="1">
      <c r="B136" s="137"/>
      <c r="C136" s="138" t="s">
        <v>207</v>
      </c>
      <c r="D136" s="138" t="s">
        <v>136</v>
      </c>
      <c r="E136" s="139" t="s">
        <v>208</v>
      </c>
      <c r="F136" s="140" t="s">
        <v>209</v>
      </c>
      <c r="G136" s="141" t="s">
        <v>152</v>
      </c>
      <c r="H136" s="142">
        <v>158.15600000000001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133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133</v>
      </c>
      <c r="BM136" s="16" t="s">
        <v>210</v>
      </c>
    </row>
    <row r="137" spans="2:65" s="11" customFormat="1">
      <c r="B137" s="150"/>
      <c r="D137" s="151" t="s">
        <v>142</v>
      </c>
      <c r="E137" s="152" t="s">
        <v>1</v>
      </c>
      <c r="F137" s="153" t="s">
        <v>211</v>
      </c>
      <c r="H137" s="152" t="s">
        <v>1</v>
      </c>
      <c r="I137" s="154"/>
      <c r="L137" s="150"/>
      <c r="M137" s="155"/>
      <c r="N137" s="156"/>
      <c r="O137" s="156"/>
      <c r="P137" s="156"/>
      <c r="Q137" s="156"/>
      <c r="R137" s="156"/>
      <c r="S137" s="156"/>
      <c r="T137" s="157"/>
      <c r="AT137" s="152" t="s">
        <v>142</v>
      </c>
      <c r="AU137" s="152" t="s">
        <v>75</v>
      </c>
      <c r="AV137" s="11" t="s">
        <v>73</v>
      </c>
      <c r="AW137" s="11" t="s">
        <v>28</v>
      </c>
      <c r="AX137" s="11" t="s">
        <v>65</v>
      </c>
      <c r="AY137" s="152" t="s">
        <v>132</v>
      </c>
    </row>
    <row r="138" spans="2:65" s="12" customFormat="1">
      <c r="B138" s="158"/>
      <c r="D138" s="151" t="s">
        <v>142</v>
      </c>
      <c r="E138" s="159" t="s">
        <v>1</v>
      </c>
      <c r="F138" s="160" t="s">
        <v>212</v>
      </c>
      <c r="H138" s="161">
        <v>33.637999999999998</v>
      </c>
      <c r="I138" s="162"/>
      <c r="L138" s="158"/>
      <c r="M138" s="163"/>
      <c r="N138" s="164"/>
      <c r="O138" s="164"/>
      <c r="P138" s="164"/>
      <c r="Q138" s="164"/>
      <c r="R138" s="164"/>
      <c r="S138" s="164"/>
      <c r="T138" s="165"/>
      <c r="AT138" s="159" t="s">
        <v>142</v>
      </c>
      <c r="AU138" s="159" t="s">
        <v>75</v>
      </c>
      <c r="AV138" s="12" t="s">
        <v>75</v>
      </c>
      <c r="AW138" s="12" t="s">
        <v>28</v>
      </c>
      <c r="AX138" s="12" t="s">
        <v>65</v>
      </c>
      <c r="AY138" s="159" t="s">
        <v>132</v>
      </c>
    </row>
    <row r="139" spans="2:65" s="12" customFormat="1">
      <c r="B139" s="158"/>
      <c r="D139" s="151" t="s">
        <v>142</v>
      </c>
      <c r="E139" s="159" t="s">
        <v>1</v>
      </c>
      <c r="F139" s="160" t="s">
        <v>213</v>
      </c>
      <c r="H139" s="161">
        <v>26.65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65</v>
      </c>
      <c r="AY139" s="159" t="s">
        <v>132</v>
      </c>
    </row>
    <row r="140" spans="2:65" s="11" customFormat="1">
      <c r="B140" s="150"/>
      <c r="D140" s="151" t="s">
        <v>142</v>
      </c>
      <c r="E140" s="152" t="s">
        <v>1</v>
      </c>
      <c r="F140" s="153" t="s">
        <v>214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215</v>
      </c>
      <c r="H141" s="161">
        <v>41.99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1" customFormat="1">
      <c r="B142" s="150"/>
      <c r="D142" s="151" t="s">
        <v>142</v>
      </c>
      <c r="E142" s="152" t="s">
        <v>1</v>
      </c>
      <c r="F142" s="153" t="s">
        <v>216</v>
      </c>
      <c r="H142" s="152" t="s">
        <v>1</v>
      </c>
      <c r="I142" s="154"/>
      <c r="L142" s="150"/>
      <c r="M142" s="155"/>
      <c r="N142" s="156"/>
      <c r="O142" s="156"/>
      <c r="P142" s="156"/>
      <c r="Q142" s="156"/>
      <c r="R142" s="156"/>
      <c r="S142" s="156"/>
      <c r="T142" s="157"/>
      <c r="AT142" s="152" t="s">
        <v>142</v>
      </c>
      <c r="AU142" s="152" t="s">
        <v>75</v>
      </c>
      <c r="AV142" s="11" t="s">
        <v>73</v>
      </c>
      <c r="AW142" s="11" t="s">
        <v>28</v>
      </c>
      <c r="AX142" s="11" t="s">
        <v>65</v>
      </c>
      <c r="AY142" s="152" t="s">
        <v>132</v>
      </c>
    </row>
    <row r="143" spans="2:65" s="12" customFormat="1">
      <c r="B143" s="158"/>
      <c r="D143" s="151" t="s">
        <v>142</v>
      </c>
      <c r="E143" s="159" t="s">
        <v>1</v>
      </c>
      <c r="F143" s="160" t="s">
        <v>217</v>
      </c>
      <c r="H143" s="161">
        <v>55.878</v>
      </c>
      <c r="I143" s="162"/>
      <c r="L143" s="158"/>
      <c r="M143" s="163"/>
      <c r="N143" s="164"/>
      <c r="O143" s="164"/>
      <c r="P143" s="164"/>
      <c r="Q143" s="164"/>
      <c r="R143" s="164"/>
      <c r="S143" s="164"/>
      <c r="T143" s="165"/>
      <c r="AT143" s="159" t="s">
        <v>142</v>
      </c>
      <c r="AU143" s="159" t="s">
        <v>75</v>
      </c>
      <c r="AV143" s="12" t="s">
        <v>75</v>
      </c>
      <c r="AW143" s="12" t="s">
        <v>28</v>
      </c>
      <c r="AX143" s="12" t="s">
        <v>65</v>
      </c>
      <c r="AY143" s="159" t="s">
        <v>132</v>
      </c>
    </row>
    <row r="144" spans="2:65" s="13" customFormat="1">
      <c r="B144" s="166"/>
      <c r="D144" s="151" t="s">
        <v>142</v>
      </c>
      <c r="E144" s="167" t="s">
        <v>1</v>
      </c>
      <c r="F144" s="168" t="s">
        <v>146</v>
      </c>
      <c r="H144" s="169">
        <v>158.15600000000001</v>
      </c>
      <c r="I144" s="170"/>
      <c r="L144" s="166"/>
      <c r="M144" s="171"/>
      <c r="N144" s="172"/>
      <c r="O144" s="172"/>
      <c r="P144" s="172"/>
      <c r="Q144" s="172"/>
      <c r="R144" s="172"/>
      <c r="S144" s="172"/>
      <c r="T144" s="173"/>
      <c r="AT144" s="167" t="s">
        <v>142</v>
      </c>
      <c r="AU144" s="167" t="s">
        <v>75</v>
      </c>
      <c r="AV144" s="13" t="s">
        <v>133</v>
      </c>
      <c r="AW144" s="13" t="s">
        <v>28</v>
      </c>
      <c r="AX144" s="13" t="s">
        <v>73</v>
      </c>
      <c r="AY144" s="167" t="s">
        <v>132</v>
      </c>
    </row>
    <row r="145" spans="2:65" s="1" customFormat="1" ht="16.5" customHeight="1">
      <c r="B145" s="137"/>
      <c r="C145" s="138" t="s">
        <v>218</v>
      </c>
      <c r="D145" s="138" t="s">
        <v>136</v>
      </c>
      <c r="E145" s="139" t="s">
        <v>219</v>
      </c>
      <c r="F145" s="140" t="s">
        <v>220</v>
      </c>
      <c r="G145" s="141" t="s">
        <v>152</v>
      </c>
      <c r="H145" s="142">
        <v>6326.24</v>
      </c>
      <c r="I145" s="143"/>
      <c r="J145" s="144">
        <f>ROUND(I145*H145,2)</f>
        <v>0</v>
      </c>
      <c r="K145" s="140" t="s">
        <v>140</v>
      </c>
      <c r="L145" s="28"/>
      <c r="M145" s="145" t="s">
        <v>1</v>
      </c>
      <c r="N145" s="146" t="s">
        <v>36</v>
      </c>
      <c r="O145" s="47"/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AR145" s="16" t="s">
        <v>133</v>
      </c>
      <c r="AT145" s="16" t="s">
        <v>136</v>
      </c>
      <c r="AU145" s="16" t="s">
        <v>75</v>
      </c>
      <c r="AY145" s="16" t="s">
        <v>132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6" t="s">
        <v>73</v>
      </c>
      <c r="BK145" s="149">
        <f>ROUND(I145*H145,2)</f>
        <v>0</v>
      </c>
      <c r="BL145" s="16" t="s">
        <v>133</v>
      </c>
      <c r="BM145" s="16" t="s">
        <v>221</v>
      </c>
    </row>
    <row r="146" spans="2:65" s="12" customFormat="1">
      <c r="B146" s="158"/>
      <c r="D146" s="151" t="s">
        <v>142</v>
      </c>
      <c r="E146" s="159" t="s">
        <v>1</v>
      </c>
      <c r="F146" s="160" t="s">
        <v>222</v>
      </c>
      <c r="H146" s="161">
        <v>6326.24</v>
      </c>
      <c r="I146" s="162"/>
      <c r="L146" s="158"/>
      <c r="M146" s="163"/>
      <c r="N146" s="164"/>
      <c r="O146" s="164"/>
      <c r="P146" s="164"/>
      <c r="Q146" s="164"/>
      <c r="R146" s="164"/>
      <c r="S146" s="164"/>
      <c r="T146" s="165"/>
      <c r="AT146" s="159" t="s">
        <v>142</v>
      </c>
      <c r="AU146" s="159" t="s">
        <v>75</v>
      </c>
      <c r="AV146" s="12" t="s">
        <v>75</v>
      </c>
      <c r="AW146" s="12" t="s">
        <v>28</v>
      </c>
      <c r="AX146" s="12" t="s">
        <v>73</v>
      </c>
      <c r="AY146" s="159" t="s">
        <v>132</v>
      </c>
    </row>
    <row r="147" spans="2:65" s="1" customFormat="1" ht="16.5" customHeight="1">
      <c r="B147" s="137"/>
      <c r="C147" s="138" t="s">
        <v>223</v>
      </c>
      <c r="D147" s="138" t="s">
        <v>136</v>
      </c>
      <c r="E147" s="139" t="s">
        <v>224</v>
      </c>
      <c r="F147" s="140" t="s">
        <v>225</v>
      </c>
      <c r="G147" s="141" t="s">
        <v>152</v>
      </c>
      <c r="H147" s="142">
        <v>158.15600000000001</v>
      </c>
      <c r="I147" s="143"/>
      <c r="J147" s="144">
        <f>ROUND(I147*H147,2)</f>
        <v>0</v>
      </c>
      <c r="K147" s="140" t="s">
        <v>140</v>
      </c>
      <c r="L147" s="28"/>
      <c r="M147" s="145" t="s">
        <v>1</v>
      </c>
      <c r="N147" s="146" t="s">
        <v>36</v>
      </c>
      <c r="O147" s="47"/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6" t="s">
        <v>133</v>
      </c>
      <c r="AT147" s="16" t="s">
        <v>136</v>
      </c>
      <c r="AU147" s="16" t="s">
        <v>75</v>
      </c>
      <c r="AY147" s="16" t="s">
        <v>132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73</v>
      </c>
      <c r="BK147" s="149">
        <f>ROUND(I147*H147,2)</f>
        <v>0</v>
      </c>
      <c r="BL147" s="16" t="s">
        <v>133</v>
      </c>
      <c r="BM147" s="16" t="s">
        <v>226</v>
      </c>
    </row>
    <row r="148" spans="2:65" s="1" customFormat="1" ht="16.5" customHeight="1">
      <c r="B148" s="137"/>
      <c r="C148" s="138" t="s">
        <v>227</v>
      </c>
      <c r="D148" s="138" t="s">
        <v>136</v>
      </c>
      <c r="E148" s="139" t="s">
        <v>228</v>
      </c>
      <c r="F148" s="140" t="s">
        <v>229</v>
      </c>
      <c r="G148" s="141" t="s">
        <v>152</v>
      </c>
      <c r="H148" s="142">
        <v>22.65</v>
      </c>
      <c r="I148" s="143"/>
      <c r="J148" s="144">
        <f>ROUND(I148*H148,2)</f>
        <v>0</v>
      </c>
      <c r="K148" s="140" t="s">
        <v>140</v>
      </c>
      <c r="L148" s="28"/>
      <c r="M148" s="145" t="s">
        <v>1</v>
      </c>
      <c r="N148" s="146" t="s">
        <v>36</v>
      </c>
      <c r="O148" s="47"/>
      <c r="P148" s="147">
        <f>O148*H148</f>
        <v>0</v>
      </c>
      <c r="Q148" s="147">
        <v>0</v>
      </c>
      <c r="R148" s="147">
        <f>Q148*H148</f>
        <v>0</v>
      </c>
      <c r="S148" s="147">
        <v>5.8999999999999997E-2</v>
      </c>
      <c r="T148" s="148">
        <f>S148*H148</f>
        <v>1.3363499999999999</v>
      </c>
      <c r="AR148" s="16" t="s">
        <v>133</v>
      </c>
      <c r="AT148" s="16" t="s">
        <v>136</v>
      </c>
      <c r="AU148" s="16" t="s">
        <v>75</v>
      </c>
      <c r="AY148" s="16" t="s">
        <v>132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6" t="s">
        <v>73</v>
      </c>
      <c r="BK148" s="149">
        <f>ROUND(I148*H148,2)</f>
        <v>0</v>
      </c>
      <c r="BL148" s="16" t="s">
        <v>133</v>
      </c>
      <c r="BM148" s="16" t="s">
        <v>230</v>
      </c>
    </row>
    <row r="149" spans="2:65" s="11" customFormat="1">
      <c r="B149" s="150"/>
      <c r="D149" s="151" t="s">
        <v>142</v>
      </c>
      <c r="E149" s="152" t="s">
        <v>1</v>
      </c>
      <c r="F149" s="153" t="s">
        <v>188</v>
      </c>
      <c r="H149" s="152" t="s">
        <v>1</v>
      </c>
      <c r="I149" s="154"/>
      <c r="L149" s="150"/>
      <c r="M149" s="155"/>
      <c r="N149" s="156"/>
      <c r="O149" s="156"/>
      <c r="P149" s="156"/>
      <c r="Q149" s="156"/>
      <c r="R149" s="156"/>
      <c r="S149" s="156"/>
      <c r="T149" s="157"/>
      <c r="AT149" s="152" t="s">
        <v>142</v>
      </c>
      <c r="AU149" s="152" t="s">
        <v>75</v>
      </c>
      <c r="AV149" s="11" t="s">
        <v>73</v>
      </c>
      <c r="AW149" s="11" t="s">
        <v>28</v>
      </c>
      <c r="AX149" s="11" t="s">
        <v>65</v>
      </c>
      <c r="AY149" s="152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231</v>
      </c>
      <c r="H150" s="161">
        <v>22.65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73</v>
      </c>
      <c r="AY150" s="159" t="s">
        <v>132</v>
      </c>
    </row>
    <row r="151" spans="2:65" s="10" customFormat="1" ht="22.9" customHeight="1">
      <c r="B151" s="124"/>
      <c r="D151" s="125" t="s">
        <v>64</v>
      </c>
      <c r="E151" s="135" t="s">
        <v>232</v>
      </c>
      <c r="F151" s="135" t="s">
        <v>233</v>
      </c>
      <c r="I151" s="127"/>
      <c r="J151" s="136">
        <f>BK151</f>
        <v>0</v>
      </c>
      <c r="L151" s="124"/>
      <c r="M151" s="129"/>
      <c r="N151" s="130"/>
      <c r="O151" s="130"/>
      <c r="P151" s="131">
        <f>SUM(P152:P156)</f>
        <v>0</v>
      </c>
      <c r="Q151" s="130"/>
      <c r="R151" s="131">
        <f>SUM(R152:R156)</f>
        <v>0</v>
      </c>
      <c r="S151" s="130"/>
      <c r="T151" s="132">
        <f>SUM(T152:T156)</f>
        <v>0</v>
      </c>
      <c r="AR151" s="125" t="s">
        <v>73</v>
      </c>
      <c r="AT151" s="133" t="s">
        <v>64</v>
      </c>
      <c r="AU151" s="133" t="s">
        <v>73</v>
      </c>
      <c r="AY151" s="125" t="s">
        <v>132</v>
      </c>
      <c r="BK151" s="134">
        <f>SUM(BK152:BK156)</f>
        <v>0</v>
      </c>
    </row>
    <row r="152" spans="2:65" s="1" customFormat="1" ht="16.5" customHeight="1">
      <c r="B152" s="137"/>
      <c r="C152" s="138" t="s">
        <v>234</v>
      </c>
      <c r="D152" s="138" t="s">
        <v>136</v>
      </c>
      <c r="E152" s="139" t="s">
        <v>235</v>
      </c>
      <c r="F152" s="140" t="s">
        <v>236</v>
      </c>
      <c r="G152" s="141" t="s">
        <v>139</v>
      </c>
      <c r="H152" s="142">
        <v>1.518</v>
      </c>
      <c r="I152" s="143"/>
      <c r="J152" s="144">
        <f>ROUND(I152*H152,2)</f>
        <v>0</v>
      </c>
      <c r="K152" s="140" t="s">
        <v>140</v>
      </c>
      <c r="L152" s="28"/>
      <c r="M152" s="145" t="s">
        <v>1</v>
      </c>
      <c r="N152" s="146" t="s">
        <v>36</v>
      </c>
      <c r="O152" s="47"/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6" t="s">
        <v>133</v>
      </c>
      <c r="AT152" s="16" t="s">
        <v>136</v>
      </c>
      <c r="AU152" s="16" t="s">
        <v>75</v>
      </c>
      <c r="AY152" s="16" t="s">
        <v>132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6" t="s">
        <v>73</v>
      </c>
      <c r="BK152" s="149">
        <f>ROUND(I152*H152,2)</f>
        <v>0</v>
      </c>
      <c r="BL152" s="16" t="s">
        <v>133</v>
      </c>
      <c r="BM152" s="16" t="s">
        <v>237</v>
      </c>
    </row>
    <row r="153" spans="2:65" s="1" customFormat="1" ht="16.5" customHeight="1">
      <c r="B153" s="137"/>
      <c r="C153" s="138" t="s">
        <v>238</v>
      </c>
      <c r="D153" s="138" t="s">
        <v>136</v>
      </c>
      <c r="E153" s="139" t="s">
        <v>239</v>
      </c>
      <c r="F153" s="140" t="s">
        <v>240</v>
      </c>
      <c r="G153" s="141" t="s">
        <v>139</v>
      </c>
      <c r="H153" s="142">
        <v>1.518</v>
      </c>
      <c r="I153" s="143"/>
      <c r="J153" s="144">
        <f>ROUND(I153*H153,2)</f>
        <v>0</v>
      </c>
      <c r="K153" s="140" t="s">
        <v>140</v>
      </c>
      <c r="L153" s="28"/>
      <c r="M153" s="145" t="s">
        <v>1</v>
      </c>
      <c r="N153" s="146" t="s">
        <v>36</v>
      </c>
      <c r="O153" s="47"/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6" t="s">
        <v>133</v>
      </c>
      <c r="AT153" s="16" t="s">
        <v>136</v>
      </c>
      <c r="AU153" s="16" t="s">
        <v>75</v>
      </c>
      <c r="AY153" s="16" t="s">
        <v>132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6" t="s">
        <v>73</v>
      </c>
      <c r="BK153" s="149">
        <f>ROUND(I153*H153,2)</f>
        <v>0</v>
      </c>
      <c r="BL153" s="16" t="s">
        <v>133</v>
      </c>
      <c r="BM153" s="16" t="s">
        <v>241</v>
      </c>
    </row>
    <row r="154" spans="2:65" s="1" customFormat="1" ht="16.5" customHeight="1">
      <c r="B154" s="137"/>
      <c r="C154" s="138" t="s">
        <v>242</v>
      </c>
      <c r="D154" s="138" t="s">
        <v>136</v>
      </c>
      <c r="E154" s="139" t="s">
        <v>243</v>
      </c>
      <c r="F154" s="140" t="s">
        <v>244</v>
      </c>
      <c r="G154" s="141" t="s">
        <v>139</v>
      </c>
      <c r="H154" s="142">
        <v>13.662000000000001</v>
      </c>
      <c r="I154" s="143"/>
      <c r="J154" s="144">
        <f>ROUND(I154*H154,2)</f>
        <v>0</v>
      </c>
      <c r="K154" s="140" t="s">
        <v>140</v>
      </c>
      <c r="L154" s="28"/>
      <c r="M154" s="145" t="s">
        <v>1</v>
      </c>
      <c r="N154" s="146" t="s">
        <v>36</v>
      </c>
      <c r="O154" s="47"/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6" t="s">
        <v>133</v>
      </c>
      <c r="AT154" s="16" t="s">
        <v>136</v>
      </c>
      <c r="AU154" s="16" t="s">
        <v>75</v>
      </c>
      <c r="AY154" s="16" t="s">
        <v>132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6" t="s">
        <v>73</v>
      </c>
      <c r="BK154" s="149">
        <f>ROUND(I154*H154,2)</f>
        <v>0</v>
      </c>
      <c r="BL154" s="16" t="s">
        <v>133</v>
      </c>
      <c r="BM154" s="16" t="s">
        <v>245</v>
      </c>
    </row>
    <row r="155" spans="2:65" s="12" customFormat="1">
      <c r="B155" s="158"/>
      <c r="D155" s="151" t="s">
        <v>142</v>
      </c>
      <c r="E155" s="159" t="s">
        <v>1</v>
      </c>
      <c r="F155" s="160" t="s">
        <v>246</v>
      </c>
      <c r="H155" s="161">
        <v>13.662000000000001</v>
      </c>
      <c r="I155" s="162"/>
      <c r="L155" s="158"/>
      <c r="M155" s="163"/>
      <c r="N155" s="164"/>
      <c r="O155" s="164"/>
      <c r="P155" s="164"/>
      <c r="Q155" s="164"/>
      <c r="R155" s="164"/>
      <c r="S155" s="164"/>
      <c r="T155" s="165"/>
      <c r="AT155" s="159" t="s">
        <v>142</v>
      </c>
      <c r="AU155" s="159" t="s">
        <v>75</v>
      </c>
      <c r="AV155" s="12" t="s">
        <v>75</v>
      </c>
      <c r="AW155" s="12" t="s">
        <v>28</v>
      </c>
      <c r="AX155" s="12" t="s">
        <v>73</v>
      </c>
      <c r="AY155" s="159" t="s">
        <v>132</v>
      </c>
    </row>
    <row r="156" spans="2:65" s="1" customFormat="1" ht="16.5" customHeight="1">
      <c r="B156" s="137"/>
      <c r="C156" s="138" t="s">
        <v>247</v>
      </c>
      <c r="D156" s="138" t="s">
        <v>136</v>
      </c>
      <c r="E156" s="139" t="s">
        <v>248</v>
      </c>
      <c r="F156" s="140" t="s">
        <v>249</v>
      </c>
      <c r="G156" s="141" t="s">
        <v>139</v>
      </c>
      <c r="H156" s="142">
        <v>1.518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6" t="s">
        <v>133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133</v>
      </c>
      <c r="BM156" s="16" t="s">
        <v>250</v>
      </c>
    </row>
    <row r="157" spans="2:65" s="10" customFormat="1" ht="22.9" customHeight="1">
      <c r="B157" s="124"/>
      <c r="D157" s="125" t="s">
        <v>64</v>
      </c>
      <c r="E157" s="135" t="s">
        <v>251</v>
      </c>
      <c r="F157" s="135" t="s">
        <v>252</v>
      </c>
      <c r="I157" s="127"/>
      <c r="J157" s="136">
        <f>BK157</f>
        <v>0</v>
      </c>
      <c r="L157" s="124"/>
      <c r="M157" s="129"/>
      <c r="N157" s="130"/>
      <c r="O157" s="130"/>
      <c r="P157" s="131">
        <f>P158</f>
        <v>0</v>
      </c>
      <c r="Q157" s="130"/>
      <c r="R157" s="131">
        <f>R158</f>
        <v>0</v>
      </c>
      <c r="S157" s="130"/>
      <c r="T157" s="132">
        <f>T158</f>
        <v>0</v>
      </c>
      <c r="AR157" s="125" t="s">
        <v>73</v>
      </c>
      <c r="AT157" s="133" t="s">
        <v>64</v>
      </c>
      <c r="AU157" s="133" t="s">
        <v>73</v>
      </c>
      <c r="AY157" s="125" t="s">
        <v>132</v>
      </c>
      <c r="BK157" s="134">
        <f>BK158</f>
        <v>0</v>
      </c>
    </row>
    <row r="158" spans="2:65" s="1" customFormat="1" ht="16.5" customHeight="1">
      <c r="B158" s="137"/>
      <c r="C158" s="138" t="s">
        <v>253</v>
      </c>
      <c r="D158" s="138" t="s">
        <v>136</v>
      </c>
      <c r="E158" s="139" t="s">
        <v>254</v>
      </c>
      <c r="F158" s="140" t="s">
        <v>255</v>
      </c>
      <c r="G158" s="141" t="s">
        <v>139</v>
      </c>
      <c r="H158" s="142">
        <v>2.1539999999999999</v>
      </c>
      <c r="I158" s="143"/>
      <c r="J158" s="144">
        <f>ROUND(I158*H158,2)</f>
        <v>0</v>
      </c>
      <c r="K158" s="140" t="s">
        <v>140</v>
      </c>
      <c r="L158" s="28"/>
      <c r="M158" s="145" t="s">
        <v>1</v>
      </c>
      <c r="N158" s="146" t="s">
        <v>36</v>
      </c>
      <c r="O158" s="47"/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6" t="s">
        <v>133</v>
      </c>
      <c r="AT158" s="16" t="s">
        <v>136</v>
      </c>
      <c r="AU158" s="16" t="s">
        <v>75</v>
      </c>
      <c r="AY158" s="16" t="s">
        <v>132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6" t="s">
        <v>73</v>
      </c>
      <c r="BK158" s="149">
        <f>ROUND(I158*H158,2)</f>
        <v>0</v>
      </c>
      <c r="BL158" s="16" t="s">
        <v>133</v>
      </c>
      <c r="BM158" s="16" t="s">
        <v>256</v>
      </c>
    </row>
    <row r="159" spans="2:65" s="10" customFormat="1" ht="25.9" customHeight="1">
      <c r="B159" s="124"/>
      <c r="D159" s="125" t="s">
        <v>64</v>
      </c>
      <c r="E159" s="126" t="s">
        <v>257</v>
      </c>
      <c r="F159" s="126" t="s">
        <v>258</v>
      </c>
      <c r="I159" s="127"/>
      <c r="J159" s="128">
        <f>BK159</f>
        <v>0</v>
      </c>
      <c r="L159" s="124"/>
      <c r="M159" s="129"/>
      <c r="N159" s="130"/>
      <c r="O159" s="130"/>
      <c r="P159" s="131">
        <f>P160+P174+P180+P190+P203</f>
        <v>0</v>
      </c>
      <c r="Q159" s="130"/>
      <c r="R159" s="131">
        <f>R160+R174+R180+R190+R203</f>
        <v>0.16004752000000003</v>
      </c>
      <c r="S159" s="130"/>
      <c r="T159" s="132">
        <f>T160+T174+T180+T190+T203</f>
        <v>0.18179999999999999</v>
      </c>
      <c r="AR159" s="125" t="s">
        <v>75</v>
      </c>
      <c r="AT159" s="133" t="s">
        <v>64</v>
      </c>
      <c r="AU159" s="133" t="s">
        <v>65</v>
      </c>
      <c r="AY159" s="125" t="s">
        <v>132</v>
      </c>
      <c r="BK159" s="134">
        <f>BK160+BK174+BK180+BK190+BK203</f>
        <v>0</v>
      </c>
    </row>
    <row r="160" spans="2:65" s="10" customFormat="1" ht="22.9" customHeight="1">
      <c r="B160" s="124"/>
      <c r="D160" s="125" t="s">
        <v>64</v>
      </c>
      <c r="E160" s="135" t="s">
        <v>259</v>
      </c>
      <c r="F160" s="135" t="s">
        <v>260</v>
      </c>
      <c r="I160" s="127"/>
      <c r="J160" s="136">
        <f>BK160</f>
        <v>0</v>
      </c>
      <c r="L160" s="124"/>
      <c r="M160" s="129"/>
      <c r="N160" s="130"/>
      <c r="O160" s="130"/>
      <c r="P160" s="131">
        <f>SUM(P161:P173)</f>
        <v>0</v>
      </c>
      <c r="Q160" s="130"/>
      <c r="R160" s="131">
        <f>SUM(R161:R173)</f>
        <v>0.12412092000000001</v>
      </c>
      <c r="S160" s="130"/>
      <c r="T160" s="132">
        <f>SUM(T161:T173)</f>
        <v>0.18179999999999999</v>
      </c>
      <c r="AR160" s="125" t="s">
        <v>75</v>
      </c>
      <c r="AT160" s="133" t="s">
        <v>64</v>
      </c>
      <c r="AU160" s="133" t="s">
        <v>73</v>
      </c>
      <c r="AY160" s="125" t="s">
        <v>132</v>
      </c>
      <c r="BK160" s="134">
        <f>SUM(BK161:BK173)</f>
        <v>0</v>
      </c>
    </row>
    <row r="161" spans="2:65" s="1" customFormat="1" ht="16.5" customHeight="1">
      <c r="B161" s="137"/>
      <c r="C161" s="138" t="s">
        <v>261</v>
      </c>
      <c r="D161" s="138" t="s">
        <v>136</v>
      </c>
      <c r="E161" s="139" t="s">
        <v>262</v>
      </c>
      <c r="F161" s="140" t="s">
        <v>263</v>
      </c>
      <c r="G161" s="141" t="s">
        <v>152</v>
      </c>
      <c r="H161" s="142">
        <v>12.12</v>
      </c>
      <c r="I161" s="143"/>
      <c r="J161" s="144">
        <f>ROUND(I161*H161,2)</f>
        <v>0</v>
      </c>
      <c r="K161" s="140" t="s">
        <v>140</v>
      </c>
      <c r="L161" s="28"/>
      <c r="M161" s="145" t="s">
        <v>1</v>
      </c>
      <c r="N161" s="146" t="s">
        <v>36</v>
      </c>
      <c r="O161" s="47"/>
      <c r="P161" s="147">
        <f>O161*H161</f>
        <v>0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AR161" s="16" t="s">
        <v>184</v>
      </c>
      <c r="AT161" s="16" t="s">
        <v>136</v>
      </c>
      <c r="AU161" s="16" t="s">
        <v>75</v>
      </c>
      <c r="AY161" s="16" t="s">
        <v>132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6" t="s">
        <v>73</v>
      </c>
      <c r="BK161" s="149">
        <f>ROUND(I161*H161,2)</f>
        <v>0</v>
      </c>
      <c r="BL161" s="16" t="s">
        <v>184</v>
      </c>
      <c r="BM161" s="16" t="s">
        <v>264</v>
      </c>
    </row>
    <row r="162" spans="2:65" s="11" customFormat="1">
      <c r="B162" s="150"/>
      <c r="D162" s="151" t="s">
        <v>142</v>
      </c>
      <c r="E162" s="152" t="s">
        <v>1</v>
      </c>
      <c r="F162" s="153" t="s">
        <v>265</v>
      </c>
      <c r="H162" s="152" t="s">
        <v>1</v>
      </c>
      <c r="I162" s="154"/>
      <c r="L162" s="150"/>
      <c r="M162" s="155"/>
      <c r="N162" s="156"/>
      <c r="O162" s="156"/>
      <c r="P162" s="156"/>
      <c r="Q162" s="156"/>
      <c r="R162" s="156"/>
      <c r="S162" s="156"/>
      <c r="T162" s="157"/>
      <c r="AT162" s="152" t="s">
        <v>142</v>
      </c>
      <c r="AU162" s="152" t="s">
        <v>75</v>
      </c>
      <c r="AV162" s="11" t="s">
        <v>73</v>
      </c>
      <c r="AW162" s="11" t="s">
        <v>28</v>
      </c>
      <c r="AX162" s="11" t="s">
        <v>65</v>
      </c>
      <c r="AY162" s="152" t="s">
        <v>132</v>
      </c>
    </row>
    <row r="163" spans="2:65" s="11" customFormat="1">
      <c r="B163" s="150"/>
      <c r="D163" s="151" t="s">
        <v>142</v>
      </c>
      <c r="E163" s="152" t="s">
        <v>1</v>
      </c>
      <c r="F163" s="153" t="s">
        <v>266</v>
      </c>
      <c r="H163" s="152" t="s">
        <v>1</v>
      </c>
      <c r="I163" s="154"/>
      <c r="L163" s="150"/>
      <c r="M163" s="155"/>
      <c r="N163" s="156"/>
      <c r="O163" s="156"/>
      <c r="P163" s="156"/>
      <c r="Q163" s="156"/>
      <c r="R163" s="156"/>
      <c r="S163" s="156"/>
      <c r="T163" s="157"/>
      <c r="AT163" s="152" t="s">
        <v>142</v>
      </c>
      <c r="AU163" s="152" t="s">
        <v>75</v>
      </c>
      <c r="AV163" s="11" t="s">
        <v>73</v>
      </c>
      <c r="AW163" s="11" t="s">
        <v>28</v>
      </c>
      <c r="AX163" s="11" t="s">
        <v>65</v>
      </c>
      <c r="AY163" s="152" t="s">
        <v>132</v>
      </c>
    </row>
    <row r="164" spans="2:65" s="12" customFormat="1">
      <c r="B164" s="158"/>
      <c r="D164" s="151" t="s">
        <v>142</v>
      </c>
      <c r="E164" s="159" t="s">
        <v>1</v>
      </c>
      <c r="F164" s="160" t="s">
        <v>267</v>
      </c>
      <c r="H164" s="161">
        <v>12.12</v>
      </c>
      <c r="I164" s="162"/>
      <c r="L164" s="158"/>
      <c r="M164" s="163"/>
      <c r="N164" s="164"/>
      <c r="O164" s="164"/>
      <c r="P164" s="164"/>
      <c r="Q164" s="164"/>
      <c r="R164" s="164"/>
      <c r="S164" s="164"/>
      <c r="T164" s="165"/>
      <c r="AT164" s="159" t="s">
        <v>142</v>
      </c>
      <c r="AU164" s="159" t="s">
        <v>75</v>
      </c>
      <c r="AV164" s="12" t="s">
        <v>75</v>
      </c>
      <c r="AW164" s="12" t="s">
        <v>28</v>
      </c>
      <c r="AX164" s="12" t="s">
        <v>65</v>
      </c>
      <c r="AY164" s="159" t="s">
        <v>132</v>
      </c>
    </row>
    <row r="165" spans="2:65" s="13" customFormat="1">
      <c r="B165" s="166"/>
      <c r="D165" s="151" t="s">
        <v>142</v>
      </c>
      <c r="E165" s="167" t="s">
        <v>1</v>
      </c>
      <c r="F165" s="168" t="s">
        <v>146</v>
      </c>
      <c r="H165" s="169">
        <v>12.12</v>
      </c>
      <c r="I165" s="170"/>
      <c r="L165" s="166"/>
      <c r="M165" s="171"/>
      <c r="N165" s="172"/>
      <c r="O165" s="172"/>
      <c r="P165" s="172"/>
      <c r="Q165" s="172"/>
      <c r="R165" s="172"/>
      <c r="S165" s="172"/>
      <c r="T165" s="173"/>
      <c r="AT165" s="167" t="s">
        <v>142</v>
      </c>
      <c r="AU165" s="167" t="s">
        <v>75</v>
      </c>
      <c r="AV165" s="13" t="s">
        <v>133</v>
      </c>
      <c r="AW165" s="13" t="s">
        <v>28</v>
      </c>
      <c r="AX165" s="13" t="s">
        <v>73</v>
      </c>
      <c r="AY165" s="167" t="s">
        <v>132</v>
      </c>
    </row>
    <row r="166" spans="2:65" s="1" customFormat="1" ht="16.5" customHeight="1">
      <c r="B166" s="137"/>
      <c r="C166" s="174" t="s">
        <v>268</v>
      </c>
      <c r="D166" s="174" t="s">
        <v>168</v>
      </c>
      <c r="E166" s="175" t="s">
        <v>269</v>
      </c>
      <c r="F166" s="176" t="s">
        <v>270</v>
      </c>
      <c r="G166" s="177" t="s">
        <v>152</v>
      </c>
      <c r="H166" s="178">
        <v>13.332000000000001</v>
      </c>
      <c r="I166" s="179"/>
      <c r="J166" s="180">
        <f>ROUND(I166*H166,2)</f>
        <v>0</v>
      </c>
      <c r="K166" s="176" t="s">
        <v>1</v>
      </c>
      <c r="L166" s="181"/>
      <c r="M166" s="182" t="s">
        <v>1</v>
      </c>
      <c r="N166" s="183" t="s">
        <v>36</v>
      </c>
      <c r="O166" s="47"/>
      <c r="P166" s="147">
        <f>O166*H166</f>
        <v>0</v>
      </c>
      <c r="Q166" s="147">
        <v>9.3100000000000006E-3</v>
      </c>
      <c r="R166" s="147">
        <f>Q166*H166</f>
        <v>0.12412092000000001</v>
      </c>
      <c r="S166" s="147">
        <v>0</v>
      </c>
      <c r="T166" s="148">
        <f>S166*H166</f>
        <v>0</v>
      </c>
      <c r="AR166" s="16" t="s">
        <v>271</v>
      </c>
      <c r="AT166" s="16" t="s">
        <v>168</v>
      </c>
      <c r="AU166" s="16" t="s">
        <v>75</v>
      </c>
      <c r="AY166" s="16" t="s">
        <v>132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73</v>
      </c>
      <c r="BK166" s="149">
        <f>ROUND(I166*H166,2)</f>
        <v>0</v>
      </c>
      <c r="BL166" s="16" t="s">
        <v>184</v>
      </c>
      <c r="BM166" s="16" t="s">
        <v>272</v>
      </c>
    </row>
    <row r="167" spans="2:65" s="12" customFormat="1">
      <c r="B167" s="158"/>
      <c r="D167" s="151" t="s">
        <v>142</v>
      </c>
      <c r="E167" s="159" t="s">
        <v>1</v>
      </c>
      <c r="F167" s="160" t="s">
        <v>273</v>
      </c>
      <c r="H167" s="161">
        <v>13.332000000000001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73</v>
      </c>
      <c r="AY167" s="159" t="s">
        <v>132</v>
      </c>
    </row>
    <row r="168" spans="2:65" s="1" customFormat="1" ht="16.5" customHeight="1">
      <c r="B168" s="137"/>
      <c r="C168" s="138" t="s">
        <v>274</v>
      </c>
      <c r="D168" s="138" t="s">
        <v>136</v>
      </c>
      <c r="E168" s="139" t="s">
        <v>275</v>
      </c>
      <c r="F168" s="140" t="s">
        <v>276</v>
      </c>
      <c r="G168" s="141" t="s">
        <v>152</v>
      </c>
      <c r="H168" s="142">
        <v>12.12</v>
      </c>
      <c r="I168" s="143"/>
      <c r="J168" s="144">
        <f>ROUND(I168*H168,2)</f>
        <v>0</v>
      </c>
      <c r="K168" s="140" t="s">
        <v>140</v>
      </c>
      <c r="L168" s="28"/>
      <c r="M168" s="145" t="s">
        <v>1</v>
      </c>
      <c r="N168" s="146" t="s">
        <v>36</v>
      </c>
      <c r="O168" s="47"/>
      <c r="P168" s="147">
        <f>O168*H168</f>
        <v>0</v>
      </c>
      <c r="Q168" s="147">
        <v>0</v>
      </c>
      <c r="R168" s="147">
        <f>Q168*H168</f>
        <v>0</v>
      </c>
      <c r="S168" s="147">
        <v>1.4999999999999999E-2</v>
      </c>
      <c r="T168" s="148">
        <f>S168*H168</f>
        <v>0.18179999999999999</v>
      </c>
      <c r="AR168" s="16" t="s">
        <v>184</v>
      </c>
      <c r="AT168" s="16" t="s">
        <v>136</v>
      </c>
      <c r="AU168" s="16" t="s">
        <v>75</v>
      </c>
      <c r="AY168" s="16" t="s">
        <v>132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73</v>
      </c>
      <c r="BK168" s="149">
        <f>ROUND(I168*H168,2)</f>
        <v>0</v>
      </c>
      <c r="BL168" s="16" t="s">
        <v>184</v>
      </c>
      <c r="BM168" s="16" t="s">
        <v>277</v>
      </c>
    </row>
    <row r="169" spans="2:65" s="11" customFormat="1">
      <c r="B169" s="150"/>
      <c r="D169" s="151" t="s">
        <v>142</v>
      </c>
      <c r="E169" s="152" t="s">
        <v>1</v>
      </c>
      <c r="F169" s="153" t="s">
        <v>265</v>
      </c>
      <c r="H169" s="152" t="s">
        <v>1</v>
      </c>
      <c r="I169" s="154"/>
      <c r="L169" s="150"/>
      <c r="M169" s="155"/>
      <c r="N169" s="156"/>
      <c r="O169" s="156"/>
      <c r="P169" s="156"/>
      <c r="Q169" s="156"/>
      <c r="R169" s="156"/>
      <c r="S169" s="156"/>
      <c r="T169" s="157"/>
      <c r="AT169" s="152" t="s">
        <v>142</v>
      </c>
      <c r="AU169" s="152" t="s">
        <v>75</v>
      </c>
      <c r="AV169" s="11" t="s">
        <v>73</v>
      </c>
      <c r="AW169" s="11" t="s">
        <v>28</v>
      </c>
      <c r="AX169" s="11" t="s">
        <v>65</v>
      </c>
      <c r="AY169" s="152" t="s">
        <v>132</v>
      </c>
    </row>
    <row r="170" spans="2:65" s="11" customFormat="1">
      <c r="B170" s="150"/>
      <c r="D170" s="151" t="s">
        <v>142</v>
      </c>
      <c r="E170" s="152" t="s">
        <v>1</v>
      </c>
      <c r="F170" s="153" t="s">
        <v>266</v>
      </c>
      <c r="H170" s="152" t="s">
        <v>1</v>
      </c>
      <c r="I170" s="154"/>
      <c r="L170" s="150"/>
      <c r="M170" s="155"/>
      <c r="N170" s="156"/>
      <c r="O170" s="156"/>
      <c r="P170" s="156"/>
      <c r="Q170" s="156"/>
      <c r="R170" s="156"/>
      <c r="S170" s="156"/>
      <c r="T170" s="157"/>
      <c r="AT170" s="152" t="s">
        <v>142</v>
      </c>
      <c r="AU170" s="152" t="s">
        <v>75</v>
      </c>
      <c r="AV170" s="11" t="s">
        <v>73</v>
      </c>
      <c r="AW170" s="11" t="s">
        <v>28</v>
      </c>
      <c r="AX170" s="11" t="s">
        <v>65</v>
      </c>
      <c r="AY170" s="152" t="s">
        <v>132</v>
      </c>
    </row>
    <row r="171" spans="2:65" s="12" customFormat="1">
      <c r="B171" s="158"/>
      <c r="D171" s="151" t="s">
        <v>142</v>
      </c>
      <c r="E171" s="159" t="s">
        <v>1</v>
      </c>
      <c r="F171" s="160" t="s">
        <v>267</v>
      </c>
      <c r="H171" s="161">
        <v>12.12</v>
      </c>
      <c r="I171" s="162"/>
      <c r="L171" s="158"/>
      <c r="M171" s="163"/>
      <c r="N171" s="164"/>
      <c r="O171" s="164"/>
      <c r="P171" s="164"/>
      <c r="Q171" s="164"/>
      <c r="R171" s="164"/>
      <c r="S171" s="164"/>
      <c r="T171" s="165"/>
      <c r="AT171" s="159" t="s">
        <v>142</v>
      </c>
      <c r="AU171" s="159" t="s">
        <v>75</v>
      </c>
      <c r="AV171" s="12" t="s">
        <v>75</v>
      </c>
      <c r="AW171" s="12" t="s">
        <v>28</v>
      </c>
      <c r="AX171" s="12" t="s">
        <v>65</v>
      </c>
      <c r="AY171" s="159" t="s">
        <v>132</v>
      </c>
    </row>
    <row r="172" spans="2:65" s="13" customFormat="1">
      <c r="B172" s="166"/>
      <c r="D172" s="151" t="s">
        <v>142</v>
      </c>
      <c r="E172" s="167" t="s">
        <v>1</v>
      </c>
      <c r="F172" s="168" t="s">
        <v>146</v>
      </c>
      <c r="H172" s="169">
        <v>12.12</v>
      </c>
      <c r="I172" s="170"/>
      <c r="L172" s="166"/>
      <c r="M172" s="171"/>
      <c r="N172" s="172"/>
      <c r="O172" s="172"/>
      <c r="P172" s="172"/>
      <c r="Q172" s="172"/>
      <c r="R172" s="172"/>
      <c r="S172" s="172"/>
      <c r="T172" s="173"/>
      <c r="AT172" s="167" t="s">
        <v>142</v>
      </c>
      <c r="AU172" s="167" t="s">
        <v>75</v>
      </c>
      <c r="AV172" s="13" t="s">
        <v>133</v>
      </c>
      <c r="AW172" s="13" t="s">
        <v>28</v>
      </c>
      <c r="AX172" s="13" t="s">
        <v>73</v>
      </c>
      <c r="AY172" s="167" t="s">
        <v>132</v>
      </c>
    </row>
    <row r="173" spans="2:65" s="1" customFormat="1" ht="16.5" customHeight="1">
      <c r="B173" s="137"/>
      <c r="C173" s="138" t="s">
        <v>278</v>
      </c>
      <c r="D173" s="138" t="s">
        <v>136</v>
      </c>
      <c r="E173" s="139" t="s">
        <v>279</v>
      </c>
      <c r="F173" s="140" t="s">
        <v>280</v>
      </c>
      <c r="G173" s="141" t="s">
        <v>281</v>
      </c>
      <c r="H173" s="184"/>
      <c r="I173" s="143"/>
      <c r="J173" s="144">
        <f>ROUND(I173*H173,2)</f>
        <v>0</v>
      </c>
      <c r="K173" s="140" t="s">
        <v>140</v>
      </c>
      <c r="L173" s="28"/>
      <c r="M173" s="145" t="s">
        <v>1</v>
      </c>
      <c r="N173" s="146" t="s">
        <v>36</v>
      </c>
      <c r="O173" s="47"/>
      <c r="P173" s="147">
        <f>O173*H173</f>
        <v>0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AR173" s="16" t="s">
        <v>184</v>
      </c>
      <c r="AT173" s="16" t="s">
        <v>136</v>
      </c>
      <c r="AU173" s="16" t="s">
        <v>75</v>
      </c>
      <c r="AY173" s="16" t="s">
        <v>132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6" t="s">
        <v>73</v>
      </c>
      <c r="BK173" s="149">
        <f>ROUND(I173*H173,2)</f>
        <v>0</v>
      </c>
      <c r="BL173" s="16" t="s">
        <v>184</v>
      </c>
      <c r="BM173" s="16" t="s">
        <v>282</v>
      </c>
    </row>
    <row r="174" spans="2:65" s="10" customFormat="1" ht="22.9" customHeight="1">
      <c r="B174" s="124"/>
      <c r="D174" s="125" t="s">
        <v>64</v>
      </c>
      <c r="E174" s="135" t="s">
        <v>283</v>
      </c>
      <c r="F174" s="135" t="s">
        <v>284</v>
      </c>
      <c r="I174" s="127"/>
      <c r="J174" s="136">
        <f>BK174</f>
        <v>0</v>
      </c>
      <c r="L174" s="124"/>
      <c r="M174" s="129"/>
      <c r="N174" s="130"/>
      <c r="O174" s="130"/>
      <c r="P174" s="131">
        <f>SUM(P175:P179)</f>
        <v>0</v>
      </c>
      <c r="Q174" s="130"/>
      <c r="R174" s="131">
        <f>SUM(R175:R179)</f>
        <v>5.4400000000000004E-3</v>
      </c>
      <c r="S174" s="130"/>
      <c r="T174" s="132">
        <f>SUM(T175:T179)</f>
        <v>0</v>
      </c>
      <c r="AR174" s="125" t="s">
        <v>75</v>
      </c>
      <c r="AT174" s="133" t="s">
        <v>64</v>
      </c>
      <c r="AU174" s="133" t="s">
        <v>73</v>
      </c>
      <c r="AY174" s="125" t="s">
        <v>132</v>
      </c>
      <c r="BK174" s="134">
        <f>SUM(BK175:BK179)</f>
        <v>0</v>
      </c>
    </row>
    <row r="175" spans="2:65" s="1" customFormat="1" ht="16.5" customHeight="1">
      <c r="B175" s="137"/>
      <c r="C175" s="138" t="s">
        <v>285</v>
      </c>
      <c r="D175" s="138" t="s">
        <v>136</v>
      </c>
      <c r="E175" s="139" t="s">
        <v>286</v>
      </c>
      <c r="F175" s="140" t="s">
        <v>287</v>
      </c>
      <c r="G175" s="141" t="s">
        <v>198</v>
      </c>
      <c r="H175" s="142">
        <v>68</v>
      </c>
      <c r="I175" s="143"/>
      <c r="J175" s="144">
        <f>ROUND(I175*H175,2)</f>
        <v>0</v>
      </c>
      <c r="K175" s="140" t="s">
        <v>140</v>
      </c>
      <c r="L175" s="28"/>
      <c r="M175" s="145" t="s">
        <v>1</v>
      </c>
      <c r="N175" s="146" t="s">
        <v>36</v>
      </c>
      <c r="O175" s="47"/>
      <c r="P175" s="147">
        <f>O175*H175</f>
        <v>0</v>
      </c>
      <c r="Q175" s="147">
        <v>8.0000000000000007E-5</v>
      </c>
      <c r="R175" s="147">
        <f>Q175*H175</f>
        <v>5.4400000000000004E-3</v>
      </c>
      <c r="S175" s="147">
        <v>0</v>
      </c>
      <c r="T175" s="148">
        <f>S175*H175</f>
        <v>0</v>
      </c>
      <c r="AR175" s="16" t="s">
        <v>184</v>
      </c>
      <c r="AT175" s="16" t="s">
        <v>136</v>
      </c>
      <c r="AU175" s="16" t="s">
        <v>75</v>
      </c>
      <c r="AY175" s="16" t="s">
        <v>132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6" t="s">
        <v>73</v>
      </c>
      <c r="BK175" s="149">
        <f>ROUND(I175*H175,2)</f>
        <v>0</v>
      </c>
      <c r="BL175" s="16" t="s">
        <v>184</v>
      </c>
      <c r="BM175" s="16" t="s">
        <v>288</v>
      </c>
    </row>
    <row r="176" spans="2:65" s="11" customFormat="1">
      <c r="B176" s="150"/>
      <c r="D176" s="151" t="s">
        <v>142</v>
      </c>
      <c r="E176" s="152" t="s">
        <v>1</v>
      </c>
      <c r="F176" s="153" t="s">
        <v>265</v>
      </c>
      <c r="H176" s="152" t="s">
        <v>1</v>
      </c>
      <c r="I176" s="154"/>
      <c r="L176" s="150"/>
      <c r="M176" s="155"/>
      <c r="N176" s="156"/>
      <c r="O176" s="156"/>
      <c r="P176" s="156"/>
      <c r="Q176" s="156"/>
      <c r="R176" s="156"/>
      <c r="S176" s="156"/>
      <c r="T176" s="157"/>
      <c r="AT176" s="152" t="s">
        <v>142</v>
      </c>
      <c r="AU176" s="152" t="s">
        <v>75</v>
      </c>
      <c r="AV176" s="11" t="s">
        <v>73</v>
      </c>
      <c r="AW176" s="11" t="s">
        <v>28</v>
      </c>
      <c r="AX176" s="11" t="s">
        <v>65</v>
      </c>
      <c r="AY176" s="152" t="s">
        <v>132</v>
      </c>
    </row>
    <row r="177" spans="2:65" s="12" customFormat="1">
      <c r="B177" s="158"/>
      <c r="D177" s="151" t="s">
        <v>142</v>
      </c>
      <c r="E177" s="159" t="s">
        <v>1</v>
      </c>
      <c r="F177" s="160" t="s">
        <v>289</v>
      </c>
      <c r="H177" s="161">
        <v>68</v>
      </c>
      <c r="I177" s="162"/>
      <c r="L177" s="158"/>
      <c r="M177" s="163"/>
      <c r="N177" s="164"/>
      <c r="O177" s="164"/>
      <c r="P177" s="164"/>
      <c r="Q177" s="164"/>
      <c r="R177" s="164"/>
      <c r="S177" s="164"/>
      <c r="T177" s="165"/>
      <c r="AT177" s="159" t="s">
        <v>142</v>
      </c>
      <c r="AU177" s="159" t="s">
        <v>75</v>
      </c>
      <c r="AV177" s="12" t="s">
        <v>75</v>
      </c>
      <c r="AW177" s="12" t="s">
        <v>28</v>
      </c>
      <c r="AX177" s="12" t="s">
        <v>65</v>
      </c>
      <c r="AY177" s="159" t="s">
        <v>132</v>
      </c>
    </row>
    <row r="178" spans="2:65" s="13" customFormat="1">
      <c r="B178" s="166"/>
      <c r="D178" s="151" t="s">
        <v>142</v>
      </c>
      <c r="E178" s="167" t="s">
        <v>1</v>
      </c>
      <c r="F178" s="168" t="s">
        <v>146</v>
      </c>
      <c r="H178" s="169">
        <v>68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75</v>
      </c>
      <c r="AV178" s="13" t="s">
        <v>133</v>
      </c>
      <c r="AW178" s="13" t="s">
        <v>28</v>
      </c>
      <c r="AX178" s="13" t="s">
        <v>73</v>
      </c>
      <c r="AY178" s="167" t="s">
        <v>132</v>
      </c>
    </row>
    <row r="179" spans="2:65" s="1" customFormat="1" ht="16.5" customHeight="1">
      <c r="B179" s="137"/>
      <c r="C179" s="138" t="s">
        <v>290</v>
      </c>
      <c r="D179" s="138" t="s">
        <v>136</v>
      </c>
      <c r="E179" s="139" t="s">
        <v>291</v>
      </c>
      <c r="F179" s="140" t="s">
        <v>292</v>
      </c>
      <c r="G179" s="141" t="s">
        <v>281</v>
      </c>
      <c r="H179" s="184"/>
      <c r="I179" s="143"/>
      <c r="J179" s="144">
        <f>ROUND(I179*H179,2)</f>
        <v>0</v>
      </c>
      <c r="K179" s="140" t="s">
        <v>140</v>
      </c>
      <c r="L179" s="28"/>
      <c r="M179" s="145" t="s">
        <v>1</v>
      </c>
      <c r="N179" s="146" t="s">
        <v>36</v>
      </c>
      <c r="O179" s="47"/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6" t="s">
        <v>184</v>
      </c>
      <c r="AT179" s="16" t="s">
        <v>136</v>
      </c>
      <c r="AU179" s="16" t="s">
        <v>75</v>
      </c>
      <c r="AY179" s="16" t="s">
        <v>132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73</v>
      </c>
      <c r="BK179" s="149">
        <f>ROUND(I179*H179,2)</f>
        <v>0</v>
      </c>
      <c r="BL179" s="16" t="s">
        <v>184</v>
      </c>
      <c r="BM179" s="16" t="s">
        <v>293</v>
      </c>
    </row>
    <row r="180" spans="2:65" s="10" customFormat="1" ht="22.9" customHeight="1">
      <c r="B180" s="124"/>
      <c r="D180" s="125" t="s">
        <v>64</v>
      </c>
      <c r="E180" s="135" t="s">
        <v>294</v>
      </c>
      <c r="F180" s="135" t="s">
        <v>295</v>
      </c>
      <c r="I180" s="127"/>
      <c r="J180" s="136">
        <f>BK180</f>
        <v>0</v>
      </c>
      <c r="L180" s="124"/>
      <c r="M180" s="129"/>
      <c r="N180" s="130"/>
      <c r="O180" s="130"/>
      <c r="P180" s="131">
        <f>SUM(P181:P189)</f>
        <v>0</v>
      </c>
      <c r="Q180" s="130"/>
      <c r="R180" s="131">
        <f>SUM(R181:R189)</f>
        <v>1.7569999999999999E-2</v>
      </c>
      <c r="S180" s="130"/>
      <c r="T180" s="132">
        <f>SUM(T181:T189)</f>
        <v>0</v>
      </c>
      <c r="AR180" s="125" t="s">
        <v>75</v>
      </c>
      <c r="AT180" s="133" t="s">
        <v>64</v>
      </c>
      <c r="AU180" s="133" t="s">
        <v>73</v>
      </c>
      <c r="AY180" s="125" t="s">
        <v>132</v>
      </c>
      <c r="BK180" s="134">
        <f>SUM(BK181:BK189)</f>
        <v>0</v>
      </c>
    </row>
    <row r="181" spans="2:65" s="1" customFormat="1" ht="16.5" customHeight="1">
      <c r="B181" s="137"/>
      <c r="C181" s="138" t="s">
        <v>296</v>
      </c>
      <c r="D181" s="138" t="s">
        <v>136</v>
      </c>
      <c r="E181" s="139" t="s">
        <v>297</v>
      </c>
      <c r="F181" s="140" t="s">
        <v>298</v>
      </c>
      <c r="G181" s="141" t="s">
        <v>299</v>
      </c>
      <c r="H181" s="142">
        <v>351.4</v>
      </c>
      <c r="I181" s="143"/>
      <c r="J181" s="144">
        <f>ROUND(I181*H181,2)</f>
        <v>0</v>
      </c>
      <c r="K181" s="140" t="s">
        <v>140</v>
      </c>
      <c r="L181" s="28"/>
      <c r="M181" s="145" t="s">
        <v>1</v>
      </c>
      <c r="N181" s="146" t="s">
        <v>36</v>
      </c>
      <c r="O181" s="47"/>
      <c r="P181" s="147">
        <f>O181*H181</f>
        <v>0</v>
      </c>
      <c r="Q181" s="147">
        <v>5.0000000000000002E-5</v>
      </c>
      <c r="R181" s="147">
        <f>Q181*H181</f>
        <v>1.7569999999999999E-2</v>
      </c>
      <c r="S181" s="147">
        <v>0</v>
      </c>
      <c r="T181" s="148">
        <f>S181*H181</f>
        <v>0</v>
      </c>
      <c r="AR181" s="16" t="s">
        <v>184</v>
      </c>
      <c r="AT181" s="16" t="s">
        <v>136</v>
      </c>
      <c r="AU181" s="16" t="s">
        <v>75</v>
      </c>
      <c r="AY181" s="16" t="s">
        <v>132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6" t="s">
        <v>73</v>
      </c>
      <c r="BK181" s="149">
        <f>ROUND(I181*H181,2)</f>
        <v>0</v>
      </c>
      <c r="BL181" s="16" t="s">
        <v>184</v>
      </c>
      <c r="BM181" s="16" t="s">
        <v>300</v>
      </c>
    </row>
    <row r="182" spans="2:65" s="11" customFormat="1">
      <c r="B182" s="150"/>
      <c r="D182" s="151" t="s">
        <v>142</v>
      </c>
      <c r="E182" s="152" t="s">
        <v>1</v>
      </c>
      <c r="F182" s="153" t="s">
        <v>301</v>
      </c>
      <c r="H182" s="152" t="s">
        <v>1</v>
      </c>
      <c r="I182" s="154"/>
      <c r="L182" s="150"/>
      <c r="M182" s="155"/>
      <c r="N182" s="156"/>
      <c r="O182" s="156"/>
      <c r="P182" s="156"/>
      <c r="Q182" s="156"/>
      <c r="R182" s="156"/>
      <c r="S182" s="156"/>
      <c r="T182" s="157"/>
      <c r="AT182" s="152" t="s">
        <v>142</v>
      </c>
      <c r="AU182" s="152" t="s">
        <v>75</v>
      </c>
      <c r="AV182" s="11" t="s">
        <v>73</v>
      </c>
      <c r="AW182" s="11" t="s">
        <v>28</v>
      </c>
      <c r="AX182" s="11" t="s">
        <v>65</v>
      </c>
      <c r="AY182" s="152" t="s">
        <v>132</v>
      </c>
    </row>
    <row r="183" spans="2:65" s="11" customFormat="1">
      <c r="B183" s="150"/>
      <c r="D183" s="151" t="s">
        <v>142</v>
      </c>
      <c r="E183" s="152" t="s">
        <v>1</v>
      </c>
      <c r="F183" s="153" t="s">
        <v>302</v>
      </c>
      <c r="H183" s="152" t="s">
        <v>1</v>
      </c>
      <c r="I183" s="154"/>
      <c r="L183" s="150"/>
      <c r="M183" s="155"/>
      <c r="N183" s="156"/>
      <c r="O183" s="156"/>
      <c r="P183" s="156"/>
      <c r="Q183" s="156"/>
      <c r="R183" s="156"/>
      <c r="S183" s="156"/>
      <c r="T183" s="157"/>
      <c r="AT183" s="152" t="s">
        <v>142</v>
      </c>
      <c r="AU183" s="152" t="s">
        <v>75</v>
      </c>
      <c r="AV183" s="11" t="s">
        <v>73</v>
      </c>
      <c r="AW183" s="11" t="s">
        <v>28</v>
      </c>
      <c r="AX183" s="11" t="s">
        <v>65</v>
      </c>
      <c r="AY183" s="152" t="s">
        <v>132</v>
      </c>
    </row>
    <row r="184" spans="2:65" s="12" customFormat="1">
      <c r="B184" s="158"/>
      <c r="D184" s="151" t="s">
        <v>142</v>
      </c>
      <c r="E184" s="159" t="s">
        <v>1</v>
      </c>
      <c r="F184" s="160" t="s">
        <v>303</v>
      </c>
      <c r="H184" s="161">
        <v>351.4</v>
      </c>
      <c r="I184" s="162"/>
      <c r="L184" s="158"/>
      <c r="M184" s="163"/>
      <c r="N184" s="164"/>
      <c r="O184" s="164"/>
      <c r="P184" s="164"/>
      <c r="Q184" s="164"/>
      <c r="R184" s="164"/>
      <c r="S184" s="164"/>
      <c r="T184" s="165"/>
      <c r="AT184" s="159" t="s">
        <v>142</v>
      </c>
      <c r="AU184" s="159" t="s">
        <v>75</v>
      </c>
      <c r="AV184" s="12" t="s">
        <v>75</v>
      </c>
      <c r="AW184" s="12" t="s">
        <v>28</v>
      </c>
      <c r="AX184" s="12" t="s">
        <v>65</v>
      </c>
      <c r="AY184" s="159" t="s">
        <v>132</v>
      </c>
    </row>
    <row r="185" spans="2:65" s="13" customFormat="1">
      <c r="B185" s="166"/>
      <c r="D185" s="151" t="s">
        <v>142</v>
      </c>
      <c r="E185" s="167" t="s">
        <v>1</v>
      </c>
      <c r="F185" s="168" t="s">
        <v>146</v>
      </c>
      <c r="H185" s="169">
        <v>351.4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7" t="s">
        <v>142</v>
      </c>
      <c r="AU185" s="167" t="s">
        <v>75</v>
      </c>
      <c r="AV185" s="13" t="s">
        <v>133</v>
      </c>
      <c r="AW185" s="13" t="s">
        <v>28</v>
      </c>
      <c r="AX185" s="13" t="s">
        <v>73</v>
      </c>
      <c r="AY185" s="167" t="s">
        <v>132</v>
      </c>
    </row>
    <row r="186" spans="2:65" s="1" customFormat="1" ht="16.5" customHeight="1">
      <c r="B186" s="137"/>
      <c r="C186" s="174" t="s">
        <v>304</v>
      </c>
      <c r="D186" s="174" t="s">
        <v>168</v>
      </c>
      <c r="E186" s="175" t="s">
        <v>305</v>
      </c>
      <c r="F186" s="176" t="s">
        <v>306</v>
      </c>
      <c r="G186" s="177" t="s">
        <v>299</v>
      </c>
      <c r="H186" s="178">
        <v>361.94200000000001</v>
      </c>
      <c r="I186" s="179"/>
      <c r="J186" s="180">
        <f>ROUND(I186*H186,2)</f>
        <v>0</v>
      </c>
      <c r="K186" s="176" t="s">
        <v>1</v>
      </c>
      <c r="L186" s="181"/>
      <c r="M186" s="182" t="s">
        <v>1</v>
      </c>
      <c r="N186" s="183" t="s">
        <v>36</v>
      </c>
      <c r="O186" s="47"/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6" t="s">
        <v>271</v>
      </c>
      <c r="AT186" s="16" t="s">
        <v>168</v>
      </c>
      <c r="AU186" s="16" t="s">
        <v>75</v>
      </c>
      <c r="AY186" s="16" t="s">
        <v>132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73</v>
      </c>
      <c r="BK186" s="149">
        <f>ROUND(I186*H186,2)</f>
        <v>0</v>
      </c>
      <c r="BL186" s="16" t="s">
        <v>184</v>
      </c>
      <c r="BM186" s="16" t="s">
        <v>307</v>
      </c>
    </row>
    <row r="187" spans="2:65" s="12" customFormat="1">
      <c r="B187" s="158"/>
      <c r="D187" s="151" t="s">
        <v>142</v>
      </c>
      <c r="E187" s="159" t="s">
        <v>1</v>
      </c>
      <c r="F187" s="160" t="s">
        <v>308</v>
      </c>
      <c r="H187" s="161">
        <v>361.94200000000001</v>
      </c>
      <c r="I187" s="162"/>
      <c r="L187" s="158"/>
      <c r="M187" s="163"/>
      <c r="N187" s="164"/>
      <c r="O187" s="164"/>
      <c r="P187" s="164"/>
      <c r="Q187" s="164"/>
      <c r="R187" s="164"/>
      <c r="S187" s="164"/>
      <c r="T187" s="165"/>
      <c r="AT187" s="159" t="s">
        <v>142</v>
      </c>
      <c r="AU187" s="159" t="s">
        <v>75</v>
      </c>
      <c r="AV187" s="12" t="s">
        <v>75</v>
      </c>
      <c r="AW187" s="12" t="s">
        <v>28</v>
      </c>
      <c r="AX187" s="12" t="s">
        <v>65</v>
      </c>
      <c r="AY187" s="159" t="s">
        <v>132</v>
      </c>
    </row>
    <row r="188" spans="2:65" s="13" customFormat="1">
      <c r="B188" s="166"/>
      <c r="D188" s="151" t="s">
        <v>142</v>
      </c>
      <c r="E188" s="167" t="s">
        <v>1</v>
      </c>
      <c r="F188" s="168" t="s">
        <v>146</v>
      </c>
      <c r="H188" s="169">
        <v>361.94200000000001</v>
      </c>
      <c r="I188" s="170"/>
      <c r="L188" s="166"/>
      <c r="M188" s="171"/>
      <c r="N188" s="172"/>
      <c r="O188" s="172"/>
      <c r="P188" s="172"/>
      <c r="Q188" s="172"/>
      <c r="R188" s="172"/>
      <c r="S188" s="172"/>
      <c r="T188" s="173"/>
      <c r="AT188" s="167" t="s">
        <v>142</v>
      </c>
      <c r="AU188" s="167" t="s">
        <v>75</v>
      </c>
      <c r="AV188" s="13" t="s">
        <v>133</v>
      </c>
      <c r="AW188" s="13" t="s">
        <v>28</v>
      </c>
      <c r="AX188" s="13" t="s">
        <v>73</v>
      </c>
      <c r="AY188" s="167" t="s">
        <v>132</v>
      </c>
    </row>
    <row r="189" spans="2:65" s="1" customFormat="1" ht="16.5" customHeight="1">
      <c r="B189" s="137"/>
      <c r="C189" s="138" t="s">
        <v>309</v>
      </c>
      <c r="D189" s="138" t="s">
        <v>136</v>
      </c>
      <c r="E189" s="139" t="s">
        <v>310</v>
      </c>
      <c r="F189" s="140" t="s">
        <v>311</v>
      </c>
      <c r="G189" s="141" t="s">
        <v>281</v>
      </c>
      <c r="H189" s="184"/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184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184</v>
      </c>
      <c r="BM189" s="16" t="s">
        <v>312</v>
      </c>
    </row>
    <row r="190" spans="2:65" s="10" customFormat="1" ht="22.9" customHeight="1">
      <c r="B190" s="124"/>
      <c r="D190" s="125" t="s">
        <v>64</v>
      </c>
      <c r="E190" s="135" t="s">
        <v>313</v>
      </c>
      <c r="F190" s="135" t="s">
        <v>314</v>
      </c>
      <c r="I190" s="127"/>
      <c r="J190" s="136">
        <f>BK190</f>
        <v>0</v>
      </c>
      <c r="L190" s="124"/>
      <c r="M190" s="129"/>
      <c r="N190" s="130"/>
      <c r="O190" s="130"/>
      <c r="P190" s="131">
        <f>SUM(P191:P202)</f>
        <v>0</v>
      </c>
      <c r="Q190" s="130"/>
      <c r="R190" s="131">
        <f>SUM(R191:R202)</f>
        <v>1.2916599999999999E-2</v>
      </c>
      <c r="S190" s="130"/>
      <c r="T190" s="132">
        <f>SUM(T191:T202)</f>
        <v>0</v>
      </c>
      <c r="AR190" s="125" t="s">
        <v>75</v>
      </c>
      <c r="AT190" s="133" t="s">
        <v>64</v>
      </c>
      <c r="AU190" s="133" t="s">
        <v>73</v>
      </c>
      <c r="AY190" s="125" t="s">
        <v>132</v>
      </c>
      <c r="BK190" s="134">
        <f>SUM(BK191:BK202)</f>
        <v>0</v>
      </c>
    </row>
    <row r="191" spans="2:65" s="1" customFormat="1" ht="16.5" customHeight="1">
      <c r="B191" s="137"/>
      <c r="C191" s="138" t="s">
        <v>315</v>
      </c>
      <c r="D191" s="138" t="s">
        <v>136</v>
      </c>
      <c r="E191" s="139" t="s">
        <v>316</v>
      </c>
      <c r="F191" s="140" t="s">
        <v>317</v>
      </c>
      <c r="G191" s="141" t="s">
        <v>152</v>
      </c>
      <c r="H191" s="142">
        <v>24.24</v>
      </c>
      <c r="I191" s="143"/>
      <c r="J191" s="144">
        <f>ROUND(I191*H191,2)</f>
        <v>0</v>
      </c>
      <c r="K191" s="140" t="s">
        <v>140</v>
      </c>
      <c r="L191" s="28"/>
      <c r="M191" s="145" t="s">
        <v>1</v>
      </c>
      <c r="N191" s="146" t="s">
        <v>36</v>
      </c>
      <c r="O191" s="47"/>
      <c r="P191" s="147">
        <f>O191*H191</f>
        <v>0</v>
      </c>
      <c r="Q191" s="147">
        <v>1.7000000000000001E-4</v>
      </c>
      <c r="R191" s="147">
        <f>Q191*H191</f>
        <v>4.1208E-3</v>
      </c>
      <c r="S191" s="147">
        <v>0</v>
      </c>
      <c r="T191" s="148">
        <f>S191*H191</f>
        <v>0</v>
      </c>
      <c r="AR191" s="16" t="s">
        <v>184</v>
      </c>
      <c r="AT191" s="16" t="s">
        <v>136</v>
      </c>
      <c r="AU191" s="16" t="s">
        <v>75</v>
      </c>
      <c r="AY191" s="16" t="s">
        <v>132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73</v>
      </c>
      <c r="BK191" s="149">
        <f>ROUND(I191*H191,2)</f>
        <v>0</v>
      </c>
      <c r="BL191" s="16" t="s">
        <v>184</v>
      </c>
      <c r="BM191" s="16" t="s">
        <v>318</v>
      </c>
    </row>
    <row r="192" spans="2:65" s="11" customFormat="1">
      <c r="B192" s="150"/>
      <c r="D192" s="151" t="s">
        <v>142</v>
      </c>
      <c r="E192" s="152" t="s">
        <v>1</v>
      </c>
      <c r="F192" s="153" t="s">
        <v>265</v>
      </c>
      <c r="H192" s="152" t="s">
        <v>1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AT192" s="152" t="s">
        <v>142</v>
      </c>
      <c r="AU192" s="152" t="s">
        <v>75</v>
      </c>
      <c r="AV192" s="11" t="s">
        <v>73</v>
      </c>
      <c r="AW192" s="11" t="s">
        <v>28</v>
      </c>
      <c r="AX192" s="11" t="s">
        <v>65</v>
      </c>
      <c r="AY192" s="152" t="s">
        <v>132</v>
      </c>
    </row>
    <row r="193" spans="2:65" s="11" customFormat="1">
      <c r="B193" s="150"/>
      <c r="D193" s="151" t="s">
        <v>142</v>
      </c>
      <c r="E193" s="152" t="s">
        <v>1</v>
      </c>
      <c r="F193" s="153" t="s">
        <v>266</v>
      </c>
      <c r="H193" s="152" t="s">
        <v>1</v>
      </c>
      <c r="I193" s="154"/>
      <c r="L193" s="150"/>
      <c r="M193" s="155"/>
      <c r="N193" s="156"/>
      <c r="O193" s="156"/>
      <c r="P193" s="156"/>
      <c r="Q193" s="156"/>
      <c r="R193" s="156"/>
      <c r="S193" s="156"/>
      <c r="T193" s="157"/>
      <c r="AT193" s="152" t="s">
        <v>142</v>
      </c>
      <c r="AU193" s="152" t="s">
        <v>75</v>
      </c>
      <c r="AV193" s="11" t="s">
        <v>73</v>
      </c>
      <c r="AW193" s="11" t="s">
        <v>28</v>
      </c>
      <c r="AX193" s="11" t="s">
        <v>65</v>
      </c>
      <c r="AY193" s="152" t="s">
        <v>132</v>
      </c>
    </row>
    <row r="194" spans="2:65" s="12" customFormat="1">
      <c r="B194" s="158"/>
      <c r="D194" s="151" t="s">
        <v>142</v>
      </c>
      <c r="E194" s="159" t="s">
        <v>1</v>
      </c>
      <c r="F194" s="160" t="s">
        <v>319</v>
      </c>
      <c r="H194" s="161">
        <v>24.24</v>
      </c>
      <c r="I194" s="162"/>
      <c r="L194" s="158"/>
      <c r="M194" s="163"/>
      <c r="N194" s="164"/>
      <c r="O194" s="164"/>
      <c r="P194" s="164"/>
      <c r="Q194" s="164"/>
      <c r="R194" s="164"/>
      <c r="S194" s="164"/>
      <c r="T194" s="165"/>
      <c r="AT194" s="159" t="s">
        <v>142</v>
      </c>
      <c r="AU194" s="159" t="s">
        <v>75</v>
      </c>
      <c r="AV194" s="12" t="s">
        <v>75</v>
      </c>
      <c r="AW194" s="12" t="s">
        <v>28</v>
      </c>
      <c r="AX194" s="12" t="s">
        <v>65</v>
      </c>
      <c r="AY194" s="159" t="s">
        <v>132</v>
      </c>
    </row>
    <row r="195" spans="2:65" s="13" customFormat="1">
      <c r="B195" s="166"/>
      <c r="D195" s="151" t="s">
        <v>142</v>
      </c>
      <c r="E195" s="167" t="s">
        <v>1</v>
      </c>
      <c r="F195" s="168" t="s">
        <v>146</v>
      </c>
      <c r="H195" s="169">
        <v>24.24</v>
      </c>
      <c r="I195" s="170"/>
      <c r="L195" s="166"/>
      <c r="M195" s="171"/>
      <c r="N195" s="172"/>
      <c r="O195" s="172"/>
      <c r="P195" s="172"/>
      <c r="Q195" s="172"/>
      <c r="R195" s="172"/>
      <c r="S195" s="172"/>
      <c r="T195" s="173"/>
      <c r="AT195" s="167" t="s">
        <v>142</v>
      </c>
      <c r="AU195" s="167" t="s">
        <v>75</v>
      </c>
      <c r="AV195" s="13" t="s">
        <v>133</v>
      </c>
      <c r="AW195" s="13" t="s">
        <v>28</v>
      </c>
      <c r="AX195" s="13" t="s">
        <v>73</v>
      </c>
      <c r="AY195" s="167" t="s">
        <v>132</v>
      </c>
    </row>
    <row r="196" spans="2:65" s="1" customFormat="1" ht="16.5" customHeight="1">
      <c r="B196" s="137"/>
      <c r="C196" s="138" t="s">
        <v>320</v>
      </c>
      <c r="D196" s="138" t="s">
        <v>136</v>
      </c>
      <c r="E196" s="139" t="s">
        <v>321</v>
      </c>
      <c r="F196" s="140" t="s">
        <v>322</v>
      </c>
      <c r="G196" s="141" t="s">
        <v>152</v>
      </c>
      <c r="H196" s="142">
        <v>24.24</v>
      </c>
      <c r="I196" s="143"/>
      <c r="J196" s="144">
        <f>ROUND(I196*H196,2)</f>
        <v>0</v>
      </c>
      <c r="K196" s="140" t="s">
        <v>140</v>
      </c>
      <c r="L196" s="28"/>
      <c r="M196" s="145" t="s">
        <v>1</v>
      </c>
      <c r="N196" s="146" t="s">
        <v>36</v>
      </c>
      <c r="O196" s="47"/>
      <c r="P196" s="147">
        <f>O196*H196</f>
        <v>0</v>
      </c>
      <c r="Q196" s="147">
        <v>3.4000000000000002E-4</v>
      </c>
      <c r="R196" s="147">
        <f>Q196*H196</f>
        <v>8.2416E-3</v>
      </c>
      <c r="S196" s="147">
        <v>0</v>
      </c>
      <c r="T196" s="148">
        <f>S196*H196</f>
        <v>0</v>
      </c>
      <c r="AR196" s="16" t="s">
        <v>184</v>
      </c>
      <c r="AT196" s="16" t="s">
        <v>136</v>
      </c>
      <c r="AU196" s="16" t="s">
        <v>75</v>
      </c>
      <c r="AY196" s="16" t="s">
        <v>132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6" t="s">
        <v>73</v>
      </c>
      <c r="BK196" s="149">
        <f>ROUND(I196*H196,2)</f>
        <v>0</v>
      </c>
      <c r="BL196" s="16" t="s">
        <v>184</v>
      </c>
      <c r="BM196" s="16" t="s">
        <v>323</v>
      </c>
    </row>
    <row r="197" spans="2:65" s="12" customFormat="1">
      <c r="B197" s="158"/>
      <c r="D197" s="151" t="s">
        <v>142</v>
      </c>
      <c r="E197" s="159" t="s">
        <v>1</v>
      </c>
      <c r="F197" s="160" t="s">
        <v>324</v>
      </c>
      <c r="H197" s="161">
        <v>24.24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73</v>
      </c>
      <c r="AY197" s="159" t="s">
        <v>132</v>
      </c>
    </row>
    <row r="198" spans="2:65" s="1" customFormat="1" ht="16.5" customHeight="1">
      <c r="B198" s="137"/>
      <c r="C198" s="138" t="s">
        <v>325</v>
      </c>
      <c r="D198" s="138" t="s">
        <v>136</v>
      </c>
      <c r="E198" s="139" t="s">
        <v>326</v>
      </c>
      <c r="F198" s="140" t="s">
        <v>327</v>
      </c>
      <c r="G198" s="141" t="s">
        <v>152</v>
      </c>
      <c r="H198" s="142">
        <v>3.26</v>
      </c>
      <c r="I198" s="143"/>
      <c r="J198" s="144">
        <f>ROUND(I198*H198,2)</f>
        <v>0</v>
      </c>
      <c r="K198" s="140" t="s">
        <v>140</v>
      </c>
      <c r="L198" s="28"/>
      <c r="M198" s="145" t="s">
        <v>1</v>
      </c>
      <c r="N198" s="146" t="s">
        <v>36</v>
      </c>
      <c r="O198" s="47"/>
      <c r="P198" s="147">
        <f>O198*H198</f>
        <v>0</v>
      </c>
      <c r="Q198" s="147">
        <v>1.7000000000000001E-4</v>
      </c>
      <c r="R198" s="147">
        <f>Q198*H198</f>
        <v>5.5420000000000003E-4</v>
      </c>
      <c r="S198" s="147">
        <v>0</v>
      </c>
      <c r="T198" s="148">
        <f>S198*H198</f>
        <v>0</v>
      </c>
      <c r="AR198" s="16" t="s">
        <v>184</v>
      </c>
      <c r="AT198" s="16" t="s">
        <v>136</v>
      </c>
      <c r="AU198" s="16" t="s">
        <v>75</v>
      </c>
      <c r="AY198" s="16" t="s">
        <v>132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6" t="s">
        <v>73</v>
      </c>
      <c r="BK198" s="149">
        <f>ROUND(I198*H198,2)</f>
        <v>0</v>
      </c>
      <c r="BL198" s="16" t="s">
        <v>184</v>
      </c>
      <c r="BM198" s="16" t="s">
        <v>328</v>
      </c>
    </row>
    <row r="199" spans="2:65" s="11" customFormat="1">
      <c r="B199" s="150"/>
      <c r="D199" s="151" t="s">
        <v>142</v>
      </c>
      <c r="E199" s="152" t="s">
        <v>1</v>
      </c>
      <c r="F199" s="153" t="s">
        <v>329</v>
      </c>
      <c r="H199" s="152" t="s">
        <v>1</v>
      </c>
      <c r="I199" s="154"/>
      <c r="L199" s="150"/>
      <c r="M199" s="155"/>
      <c r="N199" s="156"/>
      <c r="O199" s="156"/>
      <c r="P199" s="156"/>
      <c r="Q199" s="156"/>
      <c r="R199" s="156"/>
      <c r="S199" s="156"/>
      <c r="T199" s="157"/>
      <c r="AT199" s="152" t="s">
        <v>142</v>
      </c>
      <c r="AU199" s="152" t="s">
        <v>75</v>
      </c>
      <c r="AV199" s="11" t="s">
        <v>73</v>
      </c>
      <c r="AW199" s="11" t="s">
        <v>28</v>
      </c>
      <c r="AX199" s="11" t="s">
        <v>65</v>
      </c>
      <c r="AY199" s="152" t="s">
        <v>132</v>
      </c>
    </row>
    <row r="200" spans="2:65" s="11" customFormat="1">
      <c r="B200" s="150"/>
      <c r="D200" s="151" t="s">
        <v>142</v>
      </c>
      <c r="E200" s="152" t="s">
        <v>1</v>
      </c>
      <c r="F200" s="153" t="s">
        <v>330</v>
      </c>
      <c r="H200" s="152" t="s">
        <v>1</v>
      </c>
      <c r="I200" s="154"/>
      <c r="L200" s="150"/>
      <c r="M200" s="155"/>
      <c r="N200" s="156"/>
      <c r="O200" s="156"/>
      <c r="P200" s="156"/>
      <c r="Q200" s="156"/>
      <c r="R200" s="156"/>
      <c r="S200" s="156"/>
      <c r="T200" s="157"/>
      <c r="AT200" s="152" t="s">
        <v>142</v>
      </c>
      <c r="AU200" s="152" t="s">
        <v>75</v>
      </c>
      <c r="AV200" s="11" t="s">
        <v>73</v>
      </c>
      <c r="AW200" s="11" t="s">
        <v>28</v>
      </c>
      <c r="AX200" s="11" t="s">
        <v>65</v>
      </c>
      <c r="AY200" s="152" t="s">
        <v>132</v>
      </c>
    </row>
    <row r="201" spans="2:65" s="12" customFormat="1">
      <c r="B201" s="158"/>
      <c r="D201" s="151" t="s">
        <v>142</v>
      </c>
      <c r="E201" s="159" t="s">
        <v>1</v>
      </c>
      <c r="F201" s="160" t="s">
        <v>331</v>
      </c>
      <c r="H201" s="161">
        <v>3.26</v>
      </c>
      <c r="I201" s="162"/>
      <c r="L201" s="158"/>
      <c r="M201" s="163"/>
      <c r="N201" s="164"/>
      <c r="O201" s="164"/>
      <c r="P201" s="164"/>
      <c r="Q201" s="164"/>
      <c r="R201" s="164"/>
      <c r="S201" s="164"/>
      <c r="T201" s="165"/>
      <c r="AT201" s="159" t="s">
        <v>142</v>
      </c>
      <c r="AU201" s="159" t="s">
        <v>75</v>
      </c>
      <c r="AV201" s="12" t="s">
        <v>75</v>
      </c>
      <c r="AW201" s="12" t="s">
        <v>28</v>
      </c>
      <c r="AX201" s="12" t="s">
        <v>65</v>
      </c>
      <c r="AY201" s="159" t="s">
        <v>132</v>
      </c>
    </row>
    <row r="202" spans="2:65" s="13" customFormat="1">
      <c r="B202" s="166"/>
      <c r="D202" s="151" t="s">
        <v>142</v>
      </c>
      <c r="E202" s="167" t="s">
        <v>1</v>
      </c>
      <c r="F202" s="168" t="s">
        <v>146</v>
      </c>
      <c r="H202" s="169">
        <v>3.26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75</v>
      </c>
      <c r="AV202" s="13" t="s">
        <v>133</v>
      </c>
      <c r="AW202" s="13" t="s">
        <v>28</v>
      </c>
      <c r="AX202" s="13" t="s">
        <v>73</v>
      </c>
      <c r="AY202" s="167" t="s">
        <v>132</v>
      </c>
    </row>
    <row r="203" spans="2:65" s="10" customFormat="1" ht="22.9" customHeight="1">
      <c r="B203" s="124"/>
      <c r="D203" s="125" t="s">
        <v>64</v>
      </c>
      <c r="E203" s="135" t="s">
        <v>332</v>
      </c>
      <c r="F203" s="135" t="s">
        <v>333</v>
      </c>
      <c r="I203" s="127"/>
      <c r="J203" s="136">
        <f>BK203</f>
        <v>0</v>
      </c>
      <c r="L203" s="124"/>
      <c r="M203" s="129"/>
      <c r="N203" s="130"/>
      <c r="O203" s="130"/>
      <c r="P203" s="131">
        <f>SUM(P204:P208)</f>
        <v>0</v>
      </c>
      <c r="Q203" s="130"/>
      <c r="R203" s="131">
        <f>SUM(R204:R208)</f>
        <v>0</v>
      </c>
      <c r="S203" s="130"/>
      <c r="T203" s="132">
        <f>SUM(T204:T208)</f>
        <v>0</v>
      </c>
      <c r="AR203" s="125" t="s">
        <v>75</v>
      </c>
      <c r="AT203" s="133" t="s">
        <v>64</v>
      </c>
      <c r="AU203" s="133" t="s">
        <v>73</v>
      </c>
      <c r="AY203" s="125" t="s">
        <v>132</v>
      </c>
      <c r="BK203" s="134">
        <f>SUM(BK204:BK208)</f>
        <v>0</v>
      </c>
    </row>
    <row r="204" spans="2:65" s="1" customFormat="1" ht="16.5" customHeight="1">
      <c r="B204" s="137"/>
      <c r="C204" s="138" t="s">
        <v>334</v>
      </c>
      <c r="D204" s="138" t="s">
        <v>136</v>
      </c>
      <c r="E204" s="139" t="s">
        <v>335</v>
      </c>
      <c r="F204" s="140" t="s">
        <v>336</v>
      </c>
      <c r="G204" s="141" t="s">
        <v>152</v>
      </c>
      <c r="H204" s="142">
        <v>3.26</v>
      </c>
      <c r="I204" s="143"/>
      <c r="J204" s="144">
        <f>ROUND(I204*H204,2)</f>
        <v>0</v>
      </c>
      <c r="K204" s="140" t="s">
        <v>1</v>
      </c>
      <c r="L204" s="28"/>
      <c r="M204" s="145" t="s">
        <v>1</v>
      </c>
      <c r="N204" s="146" t="s">
        <v>36</v>
      </c>
      <c r="O204" s="47"/>
      <c r="P204" s="147">
        <f>O204*H204</f>
        <v>0</v>
      </c>
      <c r="Q204" s="147">
        <v>0</v>
      </c>
      <c r="R204" s="147">
        <f>Q204*H204</f>
        <v>0</v>
      </c>
      <c r="S204" s="147">
        <v>0</v>
      </c>
      <c r="T204" s="148">
        <f>S204*H204</f>
        <v>0</v>
      </c>
      <c r="AR204" s="16" t="s">
        <v>184</v>
      </c>
      <c r="AT204" s="16" t="s">
        <v>136</v>
      </c>
      <c r="AU204" s="16" t="s">
        <v>75</v>
      </c>
      <c r="AY204" s="16" t="s">
        <v>132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73</v>
      </c>
      <c r="BK204" s="149">
        <f>ROUND(I204*H204,2)</f>
        <v>0</v>
      </c>
      <c r="BL204" s="16" t="s">
        <v>184</v>
      </c>
      <c r="BM204" s="16" t="s">
        <v>337</v>
      </c>
    </row>
    <row r="205" spans="2:65" s="11" customFormat="1">
      <c r="B205" s="150"/>
      <c r="D205" s="151" t="s">
        <v>142</v>
      </c>
      <c r="E205" s="152" t="s">
        <v>1</v>
      </c>
      <c r="F205" s="153" t="s">
        <v>329</v>
      </c>
      <c r="H205" s="152" t="s">
        <v>1</v>
      </c>
      <c r="I205" s="154"/>
      <c r="L205" s="150"/>
      <c r="M205" s="155"/>
      <c r="N205" s="156"/>
      <c r="O205" s="156"/>
      <c r="P205" s="156"/>
      <c r="Q205" s="156"/>
      <c r="R205" s="156"/>
      <c r="S205" s="156"/>
      <c r="T205" s="157"/>
      <c r="AT205" s="152" t="s">
        <v>142</v>
      </c>
      <c r="AU205" s="152" t="s">
        <v>75</v>
      </c>
      <c r="AV205" s="11" t="s">
        <v>73</v>
      </c>
      <c r="AW205" s="11" t="s">
        <v>28</v>
      </c>
      <c r="AX205" s="11" t="s">
        <v>65</v>
      </c>
      <c r="AY205" s="152" t="s">
        <v>132</v>
      </c>
    </row>
    <row r="206" spans="2:65" s="11" customFormat="1">
      <c r="B206" s="150"/>
      <c r="D206" s="151" t="s">
        <v>142</v>
      </c>
      <c r="E206" s="152" t="s">
        <v>1</v>
      </c>
      <c r="F206" s="153" t="s">
        <v>330</v>
      </c>
      <c r="H206" s="152" t="s">
        <v>1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2" t="s">
        <v>142</v>
      </c>
      <c r="AU206" s="152" t="s">
        <v>75</v>
      </c>
      <c r="AV206" s="11" t="s">
        <v>73</v>
      </c>
      <c r="AW206" s="11" t="s">
        <v>28</v>
      </c>
      <c r="AX206" s="11" t="s">
        <v>65</v>
      </c>
      <c r="AY206" s="152" t="s">
        <v>132</v>
      </c>
    </row>
    <row r="207" spans="2:65" s="12" customFormat="1">
      <c r="B207" s="158"/>
      <c r="D207" s="151" t="s">
        <v>142</v>
      </c>
      <c r="E207" s="159" t="s">
        <v>1</v>
      </c>
      <c r="F207" s="160" t="s">
        <v>331</v>
      </c>
      <c r="H207" s="161">
        <v>3.26</v>
      </c>
      <c r="I207" s="162"/>
      <c r="L207" s="158"/>
      <c r="M207" s="163"/>
      <c r="N207" s="164"/>
      <c r="O207" s="164"/>
      <c r="P207" s="164"/>
      <c r="Q207" s="164"/>
      <c r="R207" s="164"/>
      <c r="S207" s="164"/>
      <c r="T207" s="165"/>
      <c r="AT207" s="159" t="s">
        <v>142</v>
      </c>
      <c r="AU207" s="159" t="s">
        <v>75</v>
      </c>
      <c r="AV207" s="12" t="s">
        <v>75</v>
      </c>
      <c r="AW207" s="12" t="s">
        <v>28</v>
      </c>
      <c r="AX207" s="12" t="s">
        <v>65</v>
      </c>
      <c r="AY207" s="159" t="s">
        <v>132</v>
      </c>
    </row>
    <row r="208" spans="2:65" s="13" customFormat="1">
      <c r="B208" s="166"/>
      <c r="D208" s="151" t="s">
        <v>142</v>
      </c>
      <c r="E208" s="167" t="s">
        <v>1</v>
      </c>
      <c r="F208" s="168" t="s">
        <v>146</v>
      </c>
      <c r="H208" s="169">
        <v>3.26</v>
      </c>
      <c r="I208" s="170"/>
      <c r="L208" s="166"/>
      <c r="M208" s="185"/>
      <c r="N208" s="186"/>
      <c r="O208" s="186"/>
      <c r="P208" s="186"/>
      <c r="Q208" s="186"/>
      <c r="R208" s="186"/>
      <c r="S208" s="186"/>
      <c r="T208" s="187"/>
      <c r="AT208" s="167" t="s">
        <v>142</v>
      </c>
      <c r="AU208" s="167" t="s">
        <v>75</v>
      </c>
      <c r="AV208" s="13" t="s">
        <v>133</v>
      </c>
      <c r="AW208" s="13" t="s">
        <v>28</v>
      </c>
      <c r="AX208" s="13" t="s">
        <v>73</v>
      </c>
      <c r="AY208" s="167" t="s">
        <v>132</v>
      </c>
    </row>
    <row r="209" spans="2:12" s="1" customFormat="1" ht="6.95" customHeight="1">
      <c r="B209" s="37"/>
      <c r="C209" s="38"/>
      <c r="D209" s="38"/>
      <c r="E209" s="38"/>
      <c r="F209" s="38"/>
      <c r="G209" s="38"/>
      <c r="H209" s="38"/>
      <c r="I209" s="98"/>
      <c r="J209" s="38"/>
      <c r="K209" s="38"/>
      <c r="L209" s="28"/>
    </row>
  </sheetData>
  <autoFilter ref="C90:K208"/>
  <mergeCells count="10">
    <mergeCell ref="E50:H50"/>
    <mergeCell ref="E81:H81"/>
    <mergeCell ref="E83:H83"/>
    <mergeCell ref="L2:V2"/>
    <mergeCell ref="E7:H7"/>
    <mergeCell ref="E9:H9"/>
    <mergeCell ref="E18:H18"/>
    <mergeCell ref="E27:H27"/>
    <mergeCell ref="E48:H48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1"/>
  <sheetViews>
    <sheetView showGridLines="0" topLeftCell="G56" workbookViewId="0">
      <selection activeCell="J84" sqref="J84:J8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78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338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16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ROUND(J88,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ROUND((SUM(BE88:BE140)),  2)</f>
        <v>0</v>
      </c>
      <c r="I33" s="90">
        <v>0.21</v>
      </c>
      <c r="J33" s="89">
        <f>ROUND(((SUM(BE88:BE140))*I33),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ROUND((SUM(BF88:BF140)),  2)</f>
        <v>0</v>
      </c>
      <c r="I34" s="90">
        <v>0.15</v>
      </c>
      <c r="J34" s="89">
        <f>ROUND(((SUM(BF88:BF140))*I34),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ROUND((SUM(BG88:BG140)),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ROUND((SUM(BH88:BH140)),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ROUND((SUM(BI88:BI140)),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02 - SO 02- Výměna stáv. balkonových dveří ve 3np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J88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J89</f>
        <v>0</v>
      </c>
      <c r="L60" s="104"/>
    </row>
    <row r="61" spans="2:47" s="8" customFormat="1" ht="19.899999999999999" customHeight="1">
      <c r="B61" s="109"/>
      <c r="D61" s="110" t="s">
        <v>339</v>
      </c>
      <c r="E61" s="111"/>
      <c r="F61" s="111"/>
      <c r="G61" s="111"/>
      <c r="H61" s="111"/>
      <c r="I61" s="112"/>
      <c r="J61" s="113">
        <f>J90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J93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J112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J117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J123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J125</f>
        <v>0</v>
      </c>
      <c r="L66" s="104"/>
    </row>
    <row r="67" spans="2:12" s="8" customFormat="1" ht="19.899999999999999" customHeight="1">
      <c r="B67" s="109"/>
      <c r="D67" s="110" t="s">
        <v>340</v>
      </c>
      <c r="E67" s="111"/>
      <c r="F67" s="111"/>
      <c r="G67" s="111"/>
      <c r="H67" s="111"/>
      <c r="I67" s="112"/>
      <c r="J67" s="113">
        <f>J126</f>
        <v>0</v>
      </c>
      <c r="L67" s="109"/>
    </row>
    <row r="68" spans="2:12" s="8" customFormat="1" ht="19.899999999999999" customHeight="1">
      <c r="B68" s="109"/>
      <c r="D68" s="110" t="s">
        <v>341</v>
      </c>
      <c r="E68" s="111"/>
      <c r="F68" s="111"/>
      <c r="G68" s="111"/>
      <c r="H68" s="111"/>
      <c r="I68" s="112"/>
      <c r="J68" s="113">
        <f>J130</f>
        <v>0</v>
      </c>
      <c r="L68" s="109"/>
    </row>
    <row r="69" spans="2:12" s="1" customFormat="1" ht="21.75" customHeight="1">
      <c r="B69" s="28"/>
      <c r="I69" s="82"/>
      <c r="L69" s="28"/>
    </row>
    <row r="70" spans="2:12" s="1" customFormat="1" ht="6.95" customHeight="1">
      <c r="B70" s="37"/>
      <c r="C70" s="38"/>
      <c r="D70" s="38"/>
      <c r="E70" s="38"/>
      <c r="F70" s="38"/>
      <c r="G70" s="38"/>
      <c r="H70" s="38"/>
      <c r="I70" s="98"/>
      <c r="J70" s="38"/>
      <c r="K70" s="38"/>
      <c r="L70" s="28"/>
    </row>
    <row r="74" spans="2:12" s="1" customFormat="1" ht="6.95" customHeight="1">
      <c r="B74" s="39"/>
      <c r="C74" s="40"/>
      <c r="D74" s="40"/>
      <c r="E74" s="40"/>
      <c r="F74" s="40"/>
      <c r="G74" s="40"/>
      <c r="H74" s="40"/>
      <c r="I74" s="99"/>
      <c r="J74" s="40"/>
      <c r="K74" s="40"/>
      <c r="L74" s="28"/>
    </row>
    <row r="75" spans="2:12" s="1" customFormat="1" ht="24.95" customHeight="1">
      <c r="B75" s="28"/>
      <c r="C75" s="20" t="s">
        <v>117</v>
      </c>
      <c r="I75" s="82"/>
      <c r="L75" s="28"/>
    </row>
    <row r="76" spans="2:12" s="1" customFormat="1" ht="6.95" customHeight="1">
      <c r="B76" s="28"/>
      <c r="I76" s="82"/>
      <c r="L76" s="28"/>
    </row>
    <row r="77" spans="2:12" s="1" customFormat="1" ht="12" customHeight="1">
      <c r="B77" s="28"/>
      <c r="C77" s="25" t="s">
        <v>16</v>
      </c>
      <c r="I77" s="82"/>
      <c r="L77" s="28"/>
    </row>
    <row r="78" spans="2:12" s="1" customFormat="1" ht="16.5" customHeight="1">
      <c r="B78" s="28"/>
      <c r="E78" s="258" t="str">
        <f>E7</f>
        <v>SOB Křižanovice, oprava objektu č.p. 35</v>
      </c>
      <c r="F78" s="259"/>
      <c r="G78" s="259"/>
      <c r="H78" s="259"/>
      <c r="I78" s="82"/>
      <c r="L78" s="28"/>
    </row>
    <row r="79" spans="2:12" s="1" customFormat="1" ht="12" customHeight="1">
      <c r="B79" s="28"/>
      <c r="C79" s="25" t="s">
        <v>98</v>
      </c>
      <c r="I79" s="82"/>
      <c r="L79" s="28"/>
    </row>
    <row r="80" spans="2:12" s="1" customFormat="1" ht="16.5" customHeight="1">
      <c r="B80" s="28"/>
      <c r="E80" s="246" t="str">
        <f>E9</f>
        <v>02 - SO 02- Výměna stáv. balkonových dveří ve 3np</v>
      </c>
      <c r="F80" s="257"/>
      <c r="G80" s="257"/>
      <c r="H80" s="257"/>
      <c r="I80" s="82"/>
      <c r="L80" s="28"/>
    </row>
    <row r="81" spans="2:65" s="1" customFormat="1" ht="6.95" customHeight="1">
      <c r="B81" s="28"/>
      <c r="I81" s="82"/>
      <c r="L81" s="28"/>
    </row>
    <row r="82" spans="2:65" s="1" customFormat="1" ht="12" customHeight="1">
      <c r="B82" s="28"/>
      <c r="C82" s="25" t="s">
        <v>19</v>
      </c>
      <c r="F82" s="16" t="str">
        <f>F12</f>
        <v>Křižanovice</v>
      </c>
      <c r="I82" s="83" t="s">
        <v>21</v>
      </c>
      <c r="J82" s="44" t="str">
        <f>IF(J12="","",J12)</f>
        <v>8. 1. 2019</v>
      </c>
      <c r="L82" s="28"/>
    </row>
    <row r="83" spans="2:65" s="1" customFormat="1" ht="6.95" customHeight="1">
      <c r="B83" s="28"/>
      <c r="I83" s="82"/>
      <c r="L83" s="28"/>
    </row>
    <row r="84" spans="2:65" s="1" customFormat="1" ht="13.7" customHeight="1">
      <c r="B84" s="28"/>
      <c r="C84" s="25" t="s">
        <v>23</v>
      </c>
      <c r="F84" s="16" t="str">
        <f>E15</f>
        <v>Povodí Labe, státní podnik, Víta Nejedlého 951, 500 03 Hradec Králové</v>
      </c>
      <c r="I84" s="83" t="s">
        <v>27</v>
      </c>
      <c r="J84" s="215" t="s">
        <v>931</v>
      </c>
      <c r="L84" s="28"/>
    </row>
    <row r="85" spans="2:65" s="1" customFormat="1" ht="13.7" customHeight="1">
      <c r="B85" s="28"/>
      <c r="C85" s="25" t="s">
        <v>26</v>
      </c>
      <c r="F85" s="16" t="str">
        <f>IF(E18="","",E18)</f>
        <v>Bude vybrán na základě výběrového řízení</v>
      </c>
      <c r="I85" s="83" t="s">
        <v>29</v>
      </c>
      <c r="J85" s="215" t="s">
        <v>930</v>
      </c>
      <c r="L85" s="28"/>
    </row>
    <row r="86" spans="2:65" s="1" customFormat="1" ht="10.35" customHeight="1">
      <c r="B86" s="28"/>
      <c r="I86" s="82"/>
      <c r="L86" s="28"/>
    </row>
    <row r="87" spans="2:65" s="9" customFormat="1" ht="29.25" customHeight="1">
      <c r="B87" s="114"/>
      <c r="C87" s="115" t="s">
        <v>118</v>
      </c>
      <c r="D87" s="116" t="s">
        <v>50</v>
      </c>
      <c r="E87" s="116" t="s">
        <v>46</v>
      </c>
      <c r="F87" s="116" t="s">
        <v>47</v>
      </c>
      <c r="G87" s="116" t="s">
        <v>119</v>
      </c>
      <c r="H87" s="116" t="s">
        <v>120</v>
      </c>
      <c r="I87" s="117" t="s">
        <v>121</v>
      </c>
      <c r="J87" s="118" t="s">
        <v>102</v>
      </c>
      <c r="K87" s="119" t="s">
        <v>122</v>
      </c>
      <c r="L87" s="114"/>
      <c r="M87" s="51" t="s">
        <v>1</v>
      </c>
      <c r="N87" s="52" t="s">
        <v>35</v>
      </c>
      <c r="O87" s="52" t="s">
        <v>123</v>
      </c>
      <c r="P87" s="52" t="s">
        <v>124</v>
      </c>
      <c r="Q87" s="52" t="s">
        <v>125</v>
      </c>
      <c r="R87" s="52" t="s">
        <v>126</v>
      </c>
      <c r="S87" s="52" t="s">
        <v>127</v>
      </c>
      <c r="T87" s="53" t="s">
        <v>128</v>
      </c>
    </row>
    <row r="88" spans="2:65" s="1" customFormat="1" ht="22.9" customHeight="1">
      <c r="B88" s="28"/>
      <c r="C88" s="56" t="s">
        <v>129</v>
      </c>
      <c r="I88" s="82"/>
      <c r="J88" s="120">
        <f>BK88</f>
        <v>0</v>
      </c>
      <c r="L88" s="28"/>
      <c r="M88" s="54"/>
      <c r="N88" s="45"/>
      <c r="O88" s="45"/>
      <c r="P88" s="121">
        <f>P89+P125</f>
        <v>0</v>
      </c>
      <c r="Q88" s="45"/>
      <c r="R88" s="121">
        <f>R89+R125</f>
        <v>4.3081049999999996E-2</v>
      </c>
      <c r="S88" s="45"/>
      <c r="T88" s="122">
        <f>T89+T125</f>
        <v>0.21904000000000001</v>
      </c>
      <c r="AT88" s="16" t="s">
        <v>64</v>
      </c>
      <c r="AU88" s="16" t="s">
        <v>104</v>
      </c>
      <c r="BK88" s="123">
        <f>BK89+BK125</f>
        <v>0</v>
      </c>
    </row>
    <row r="89" spans="2:65" s="10" customFormat="1" ht="25.9" customHeight="1">
      <c r="B89" s="124"/>
      <c r="D89" s="125" t="s">
        <v>64</v>
      </c>
      <c r="E89" s="126" t="s">
        <v>130</v>
      </c>
      <c r="F89" s="126" t="s">
        <v>131</v>
      </c>
      <c r="I89" s="127"/>
      <c r="J89" s="128">
        <f>BK89</f>
        <v>0</v>
      </c>
      <c r="L89" s="124"/>
      <c r="M89" s="129"/>
      <c r="N89" s="130"/>
      <c r="O89" s="130"/>
      <c r="P89" s="131">
        <f>P90+P93+P112+P117+P123</f>
        <v>0</v>
      </c>
      <c r="Q89" s="130"/>
      <c r="R89" s="131">
        <f>R90+R93+R112+R117+R123</f>
        <v>3.6256049999999998E-2</v>
      </c>
      <c r="S89" s="130"/>
      <c r="T89" s="132">
        <f>T90+T93+T112+T117+T123</f>
        <v>0.2097</v>
      </c>
      <c r="AR89" s="125" t="s">
        <v>73</v>
      </c>
      <c r="AT89" s="133" t="s">
        <v>64</v>
      </c>
      <c r="AU89" s="133" t="s">
        <v>65</v>
      </c>
      <c r="AY89" s="125" t="s">
        <v>132</v>
      </c>
      <c r="BK89" s="134">
        <f>BK90+BK93+BK112+BK117+BK123</f>
        <v>0</v>
      </c>
    </row>
    <row r="90" spans="2:65" s="10" customFormat="1" ht="22.9" customHeight="1">
      <c r="B90" s="124"/>
      <c r="D90" s="125" t="s">
        <v>64</v>
      </c>
      <c r="E90" s="135" t="s">
        <v>342</v>
      </c>
      <c r="F90" s="135" t="s">
        <v>343</v>
      </c>
      <c r="I90" s="127"/>
      <c r="J90" s="136">
        <f>BK90</f>
        <v>0</v>
      </c>
      <c r="L90" s="124"/>
      <c r="M90" s="129"/>
      <c r="N90" s="130"/>
      <c r="O90" s="130"/>
      <c r="P90" s="131">
        <f>SUM(P91:P92)</f>
        <v>0</v>
      </c>
      <c r="Q90" s="130"/>
      <c r="R90" s="131">
        <f>SUM(R91:R92)</f>
        <v>2.9988000000000001E-2</v>
      </c>
      <c r="S90" s="130"/>
      <c r="T90" s="132">
        <f>SUM(T91:T92)</f>
        <v>0</v>
      </c>
      <c r="AR90" s="125" t="s">
        <v>73</v>
      </c>
      <c r="AT90" s="133" t="s">
        <v>64</v>
      </c>
      <c r="AU90" s="133" t="s">
        <v>73</v>
      </c>
      <c r="AY90" s="125" t="s">
        <v>132</v>
      </c>
      <c r="BK90" s="134">
        <f>SUM(BK91:BK92)</f>
        <v>0</v>
      </c>
    </row>
    <row r="91" spans="2:65" s="1" customFormat="1" ht="16.5" customHeight="1">
      <c r="B91" s="137"/>
      <c r="C91" s="138" t="s">
        <v>73</v>
      </c>
      <c r="D91" s="138" t="s">
        <v>136</v>
      </c>
      <c r="E91" s="139" t="s">
        <v>344</v>
      </c>
      <c r="F91" s="140" t="s">
        <v>345</v>
      </c>
      <c r="G91" s="141" t="s">
        <v>346</v>
      </c>
      <c r="H91" s="142">
        <v>0.04</v>
      </c>
      <c r="I91" s="143"/>
      <c r="J91" s="144">
        <f>ROUND(I91*H91,2)</f>
        <v>0</v>
      </c>
      <c r="K91" s="140" t="s">
        <v>140</v>
      </c>
      <c r="L91" s="28"/>
      <c r="M91" s="145" t="s">
        <v>1</v>
      </c>
      <c r="N91" s="146" t="s">
        <v>36</v>
      </c>
      <c r="O91" s="47"/>
      <c r="P91" s="147">
        <f>O91*H91</f>
        <v>0</v>
      </c>
      <c r="Q91" s="147">
        <v>0.74970000000000003</v>
      </c>
      <c r="R91" s="147">
        <f>Q91*H91</f>
        <v>2.9988000000000001E-2</v>
      </c>
      <c r="S91" s="147">
        <v>0</v>
      </c>
      <c r="T91" s="148">
        <f>S91*H91</f>
        <v>0</v>
      </c>
      <c r="AR91" s="16" t="s">
        <v>133</v>
      </c>
      <c r="AT91" s="16" t="s">
        <v>136</v>
      </c>
      <c r="AU91" s="16" t="s">
        <v>75</v>
      </c>
      <c r="AY91" s="16" t="s">
        <v>132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16" t="s">
        <v>73</v>
      </c>
      <c r="BK91" s="149">
        <f>ROUND(I91*H91,2)</f>
        <v>0</v>
      </c>
      <c r="BL91" s="16" t="s">
        <v>133</v>
      </c>
      <c r="BM91" s="16" t="s">
        <v>347</v>
      </c>
    </row>
    <row r="92" spans="2:65" s="12" customFormat="1">
      <c r="B92" s="158"/>
      <c r="D92" s="151" t="s">
        <v>142</v>
      </c>
      <c r="E92" s="159" t="s">
        <v>1</v>
      </c>
      <c r="F92" s="160" t="s">
        <v>348</v>
      </c>
      <c r="H92" s="161">
        <v>0.04</v>
      </c>
      <c r="I92" s="162"/>
      <c r="L92" s="158"/>
      <c r="M92" s="163"/>
      <c r="N92" s="164"/>
      <c r="O92" s="164"/>
      <c r="P92" s="164"/>
      <c r="Q92" s="164"/>
      <c r="R92" s="164"/>
      <c r="S92" s="164"/>
      <c r="T92" s="165"/>
      <c r="AT92" s="159" t="s">
        <v>142</v>
      </c>
      <c r="AU92" s="159" t="s">
        <v>75</v>
      </c>
      <c r="AV92" s="12" t="s">
        <v>75</v>
      </c>
      <c r="AW92" s="12" t="s">
        <v>28</v>
      </c>
      <c r="AX92" s="12" t="s">
        <v>73</v>
      </c>
      <c r="AY92" s="159" t="s">
        <v>132</v>
      </c>
    </row>
    <row r="93" spans="2:65" s="10" customFormat="1" ht="22.9" customHeight="1">
      <c r="B93" s="124"/>
      <c r="D93" s="125" t="s">
        <v>64</v>
      </c>
      <c r="E93" s="135" t="s">
        <v>147</v>
      </c>
      <c r="F93" s="135" t="s">
        <v>148</v>
      </c>
      <c r="I93" s="127"/>
      <c r="J93" s="136">
        <f>BK93</f>
        <v>0</v>
      </c>
      <c r="L93" s="124"/>
      <c r="M93" s="129"/>
      <c r="N93" s="130"/>
      <c r="O93" s="130"/>
      <c r="P93" s="131">
        <f>SUM(P94:P111)</f>
        <v>0</v>
      </c>
      <c r="Q93" s="130"/>
      <c r="R93" s="131">
        <f>SUM(R94:R111)</f>
        <v>6.2680500000000007E-3</v>
      </c>
      <c r="S93" s="130"/>
      <c r="T93" s="132">
        <f>SUM(T94:T111)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SUM(BK94:BK111)</f>
        <v>0</v>
      </c>
    </row>
    <row r="94" spans="2:65" s="1" customFormat="1" ht="16.5" customHeight="1">
      <c r="B94" s="137"/>
      <c r="C94" s="138" t="s">
        <v>75</v>
      </c>
      <c r="D94" s="138" t="s">
        <v>136</v>
      </c>
      <c r="E94" s="139" t="s">
        <v>349</v>
      </c>
      <c r="F94" s="140" t="s">
        <v>350</v>
      </c>
      <c r="G94" s="141" t="s">
        <v>152</v>
      </c>
      <c r="H94" s="142">
        <v>0.2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8.2500000000000004E-3</v>
      </c>
      <c r="R94" s="147">
        <f>Q94*H94</f>
        <v>1.6500000000000002E-3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351</v>
      </c>
    </row>
    <row r="95" spans="2:65" s="12" customFormat="1">
      <c r="B95" s="158"/>
      <c r="D95" s="151" t="s">
        <v>142</v>
      </c>
      <c r="E95" s="159" t="s">
        <v>1</v>
      </c>
      <c r="F95" s="160" t="s">
        <v>352</v>
      </c>
      <c r="H95" s="161">
        <v>0.2</v>
      </c>
      <c r="I95" s="162"/>
      <c r="L95" s="158"/>
      <c r="M95" s="163"/>
      <c r="N95" s="164"/>
      <c r="O95" s="164"/>
      <c r="P95" s="164"/>
      <c r="Q95" s="164"/>
      <c r="R95" s="164"/>
      <c r="S95" s="164"/>
      <c r="T95" s="165"/>
      <c r="AT95" s="159" t="s">
        <v>142</v>
      </c>
      <c r="AU95" s="159" t="s">
        <v>75</v>
      </c>
      <c r="AV95" s="12" t="s">
        <v>75</v>
      </c>
      <c r="AW95" s="12" t="s">
        <v>28</v>
      </c>
      <c r="AX95" s="12" t="s">
        <v>73</v>
      </c>
      <c r="AY95" s="159" t="s">
        <v>132</v>
      </c>
    </row>
    <row r="96" spans="2:65" s="1" customFormat="1" ht="16.5" customHeight="1">
      <c r="B96" s="137"/>
      <c r="C96" s="174" t="s">
        <v>342</v>
      </c>
      <c r="D96" s="174" t="s">
        <v>168</v>
      </c>
      <c r="E96" s="175" t="s">
        <v>353</v>
      </c>
      <c r="F96" s="176" t="s">
        <v>354</v>
      </c>
      <c r="G96" s="177" t="s">
        <v>152</v>
      </c>
      <c r="H96" s="178">
        <v>0.21</v>
      </c>
      <c r="I96" s="179"/>
      <c r="J96" s="180">
        <f>ROUND(I96*H96,2)</f>
        <v>0</v>
      </c>
      <c r="K96" s="176" t="s">
        <v>140</v>
      </c>
      <c r="L96" s="181"/>
      <c r="M96" s="182" t="s">
        <v>1</v>
      </c>
      <c r="N96" s="183" t="s">
        <v>36</v>
      </c>
      <c r="O96" s="47"/>
      <c r="P96" s="147">
        <f>O96*H96</f>
        <v>0</v>
      </c>
      <c r="Q96" s="147">
        <v>1.5E-3</v>
      </c>
      <c r="R96" s="147">
        <f>Q96*H96</f>
        <v>3.1500000000000001E-4</v>
      </c>
      <c r="S96" s="147">
        <v>0</v>
      </c>
      <c r="T96" s="148">
        <f>S96*H96</f>
        <v>0</v>
      </c>
      <c r="AR96" s="16" t="s">
        <v>171</v>
      </c>
      <c r="AT96" s="16" t="s">
        <v>168</v>
      </c>
      <c r="AU96" s="16" t="s">
        <v>75</v>
      </c>
      <c r="AY96" s="16" t="s">
        <v>132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6" t="s">
        <v>73</v>
      </c>
      <c r="BK96" s="149">
        <f>ROUND(I96*H96,2)</f>
        <v>0</v>
      </c>
      <c r="BL96" s="16" t="s">
        <v>133</v>
      </c>
      <c r="BM96" s="16" t="s">
        <v>355</v>
      </c>
    </row>
    <row r="97" spans="2:65" s="12" customFormat="1">
      <c r="B97" s="158"/>
      <c r="D97" s="151" t="s">
        <v>142</v>
      </c>
      <c r="E97" s="159" t="s">
        <v>1</v>
      </c>
      <c r="F97" s="160" t="s">
        <v>356</v>
      </c>
      <c r="H97" s="161">
        <v>0.21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73</v>
      </c>
      <c r="AY97" s="159" t="s">
        <v>132</v>
      </c>
    </row>
    <row r="98" spans="2:65" s="1" customFormat="1" ht="16.5" customHeight="1">
      <c r="B98" s="137"/>
      <c r="C98" s="138" t="s">
        <v>133</v>
      </c>
      <c r="D98" s="138" t="s">
        <v>136</v>
      </c>
      <c r="E98" s="139" t="s">
        <v>196</v>
      </c>
      <c r="F98" s="140" t="s">
        <v>197</v>
      </c>
      <c r="G98" s="141" t="s">
        <v>198</v>
      </c>
      <c r="H98" s="142">
        <v>14.1</v>
      </c>
      <c r="I98" s="143"/>
      <c r="J98" s="144">
        <f>ROUND(I98*H98,2)</f>
        <v>0</v>
      </c>
      <c r="K98" s="140" t="s">
        <v>140</v>
      </c>
      <c r="L98" s="28"/>
      <c r="M98" s="145" t="s">
        <v>1</v>
      </c>
      <c r="N98" s="146" t="s">
        <v>36</v>
      </c>
      <c r="O98" s="47"/>
      <c r="P98" s="147">
        <f>O98*H98</f>
        <v>0</v>
      </c>
      <c r="Q98" s="147">
        <v>2.5000000000000001E-4</v>
      </c>
      <c r="R98" s="147">
        <f>Q98*H98</f>
        <v>3.5249999999999999E-3</v>
      </c>
      <c r="S98" s="147">
        <v>0</v>
      </c>
      <c r="T98" s="148">
        <f>S98*H98</f>
        <v>0</v>
      </c>
      <c r="AR98" s="16" t="s">
        <v>133</v>
      </c>
      <c r="AT98" s="16" t="s">
        <v>136</v>
      </c>
      <c r="AU98" s="16" t="s">
        <v>75</v>
      </c>
      <c r="AY98" s="16" t="s">
        <v>132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16" t="s">
        <v>73</v>
      </c>
      <c r="BK98" s="149">
        <f>ROUND(I98*H98,2)</f>
        <v>0</v>
      </c>
      <c r="BL98" s="16" t="s">
        <v>133</v>
      </c>
      <c r="BM98" s="16" t="s">
        <v>357</v>
      </c>
    </row>
    <row r="99" spans="2:65" s="11" customFormat="1">
      <c r="B99" s="150"/>
      <c r="D99" s="151" t="s">
        <v>142</v>
      </c>
      <c r="E99" s="152" t="s">
        <v>1</v>
      </c>
      <c r="F99" s="153" t="s">
        <v>358</v>
      </c>
      <c r="H99" s="152" t="s">
        <v>1</v>
      </c>
      <c r="I99" s="154"/>
      <c r="L99" s="150"/>
      <c r="M99" s="155"/>
      <c r="N99" s="156"/>
      <c r="O99" s="156"/>
      <c r="P99" s="156"/>
      <c r="Q99" s="156"/>
      <c r="R99" s="156"/>
      <c r="S99" s="156"/>
      <c r="T99" s="157"/>
      <c r="AT99" s="152" t="s">
        <v>142</v>
      </c>
      <c r="AU99" s="152" t="s">
        <v>75</v>
      </c>
      <c r="AV99" s="11" t="s">
        <v>73</v>
      </c>
      <c r="AW99" s="11" t="s">
        <v>28</v>
      </c>
      <c r="AX99" s="11" t="s">
        <v>65</v>
      </c>
      <c r="AY99" s="152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359</v>
      </c>
      <c r="H100" s="161">
        <v>6.3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1" customFormat="1">
      <c r="B101" s="150"/>
      <c r="D101" s="151" t="s">
        <v>142</v>
      </c>
      <c r="E101" s="152" t="s">
        <v>1</v>
      </c>
      <c r="F101" s="153" t="s">
        <v>360</v>
      </c>
      <c r="H101" s="152" t="s">
        <v>1</v>
      </c>
      <c r="I101" s="154"/>
      <c r="L101" s="150"/>
      <c r="M101" s="155"/>
      <c r="N101" s="156"/>
      <c r="O101" s="156"/>
      <c r="P101" s="156"/>
      <c r="Q101" s="156"/>
      <c r="R101" s="156"/>
      <c r="S101" s="156"/>
      <c r="T101" s="157"/>
      <c r="AT101" s="152" t="s">
        <v>142</v>
      </c>
      <c r="AU101" s="152" t="s">
        <v>75</v>
      </c>
      <c r="AV101" s="11" t="s">
        <v>73</v>
      </c>
      <c r="AW101" s="11" t="s">
        <v>28</v>
      </c>
      <c r="AX101" s="11" t="s">
        <v>65</v>
      </c>
      <c r="AY101" s="152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361</v>
      </c>
      <c r="H102" s="161">
        <v>6.3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1" customFormat="1">
      <c r="B103" s="150"/>
      <c r="D103" s="151" t="s">
        <v>142</v>
      </c>
      <c r="E103" s="152" t="s">
        <v>1</v>
      </c>
      <c r="F103" s="153" t="s">
        <v>362</v>
      </c>
      <c r="H103" s="152" t="s">
        <v>1</v>
      </c>
      <c r="I103" s="154"/>
      <c r="L103" s="150"/>
      <c r="M103" s="155"/>
      <c r="N103" s="156"/>
      <c r="O103" s="156"/>
      <c r="P103" s="156"/>
      <c r="Q103" s="156"/>
      <c r="R103" s="156"/>
      <c r="S103" s="156"/>
      <c r="T103" s="157"/>
      <c r="AT103" s="152" t="s">
        <v>142</v>
      </c>
      <c r="AU103" s="152" t="s">
        <v>75</v>
      </c>
      <c r="AV103" s="11" t="s">
        <v>73</v>
      </c>
      <c r="AW103" s="11" t="s">
        <v>28</v>
      </c>
      <c r="AX103" s="11" t="s">
        <v>65</v>
      </c>
      <c r="AY103" s="152" t="s">
        <v>132</v>
      </c>
    </row>
    <row r="104" spans="2:65" s="12" customFormat="1">
      <c r="B104" s="158"/>
      <c r="D104" s="151" t="s">
        <v>142</v>
      </c>
      <c r="E104" s="159" t="s">
        <v>1</v>
      </c>
      <c r="F104" s="160" t="s">
        <v>363</v>
      </c>
      <c r="H104" s="161">
        <v>1.5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65</v>
      </c>
      <c r="AY104" s="159" t="s">
        <v>132</v>
      </c>
    </row>
    <row r="105" spans="2:65" s="13" customFormat="1">
      <c r="B105" s="166"/>
      <c r="D105" s="151" t="s">
        <v>142</v>
      </c>
      <c r="E105" s="167" t="s">
        <v>1</v>
      </c>
      <c r="F105" s="168" t="s">
        <v>146</v>
      </c>
      <c r="H105" s="169">
        <v>14.1</v>
      </c>
      <c r="I105" s="170"/>
      <c r="L105" s="166"/>
      <c r="M105" s="171"/>
      <c r="N105" s="172"/>
      <c r="O105" s="172"/>
      <c r="P105" s="172"/>
      <c r="Q105" s="172"/>
      <c r="R105" s="172"/>
      <c r="S105" s="172"/>
      <c r="T105" s="173"/>
      <c r="AT105" s="167" t="s">
        <v>142</v>
      </c>
      <c r="AU105" s="167" t="s">
        <v>75</v>
      </c>
      <c r="AV105" s="13" t="s">
        <v>133</v>
      </c>
      <c r="AW105" s="13" t="s">
        <v>28</v>
      </c>
      <c r="AX105" s="13" t="s">
        <v>73</v>
      </c>
      <c r="AY105" s="167" t="s">
        <v>132</v>
      </c>
    </row>
    <row r="106" spans="2:65" s="1" customFormat="1" ht="16.5" customHeight="1">
      <c r="B106" s="137"/>
      <c r="C106" s="174" t="s">
        <v>135</v>
      </c>
      <c r="D106" s="174" t="s">
        <v>168</v>
      </c>
      <c r="E106" s="175" t="s">
        <v>364</v>
      </c>
      <c r="F106" s="176" t="s">
        <v>365</v>
      </c>
      <c r="G106" s="177" t="s">
        <v>198</v>
      </c>
      <c r="H106" s="178">
        <v>6.6150000000000002</v>
      </c>
      <c r="I106" s="179"/>
      <c r="J106" s="180">
        <f>ROUND(I106*H106,2)</f>
        <v>0</v>
      </c>
      <c r="K106" s="176" t="s">
        <v>140</v>
      </c>
      <c r="L106" s="181"/>
      <c r="M106" s="182" t="s">
        <v>1</v>
      </c>
      <c r="N106" s="183" t="s">
        <v>36</v>
      </c>
      <c r="O106" s="47"/>
      <c r="P106" s="147">
        <f>O106*H106</f>
        <v>0</v>
      </c>
      <c r="Q106" s="147">
        <v>3.0000000000000001E-5</v>
      </c>
      <c r="R106" s="147">
        <f>Q106*H106</f>
        <v>1.9845E-4</v>
      </c>
      <c r="S106" s="147">
        <v>0</v>
      </c>
      <c r="T106" s="148">
        <f>S106*H106</f>
        <v>0</v>
      </c>
      <c r="AR106" s="16" t="s">
        <v>171</v>
      </c>
      <c r="AT106" s="16" t="s">
        <v>168</v>
      </c>
      <c r="AU106" s="16" t="s">
        <v>75</v>
      </c>
      <c r="AY106" s="16" t="s">
        <v>132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16" t="s">
        <v>73</v>
      </c>
      <c r="BK106" s="149">
        <f>ROUND(I106*H106,2)</f>
        <v>0</v>
      </c>
      <c r="BL106" s="16" t="s">
        <v>133</v>
      </c>
      <c r="BM106" s="16" t="s">
        <v>366</v>
      </c>
    </row>
    <row r="107" spans="2:65" s="12" customFormat="1">
      <c r="B107" s="158"/>
      <c r="D107" s="151" t="s">
        <v>142</v>
      </c>
      <c r="E107" s="159" t="s">
        <v>1</v>
      </c>
      <c r="F107" s="160" t="s">
        <v>367</v>
      </c>
      <c r="H107" s="161">
        <v>6.6150000000000002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73</v>
      </c>
      <c r="AY107" s="159" t="s">
        <v>132</v>
      </c>
    </row>
    <row r="108" spans="2:65" s="1" customFormat="1" ht="16.5" customHeight="1">
      <c r="B108" s="137"/>
      <c r="C108" s="174" t="s">
        <v>147</v>
      </c>
      <c r="D108" s="174" t="s">
        <v>168</v>
      </c>
      <c r="E108" s="175" t="s">
        <v>368</v>
      </c>
      <c r="F108" s="176" t="s">
        <v>369</v>
      </c>
      <c r="G108" s="177" t="s">
        <v>198</v>
      </c>
      <c r="H108" s="178">
        <v>6.6150000000000002</v>
      </c>
      <c r="I108" s="179"/>
      <c r="J108" s="180">
        <f>ROUND(I108*H108,2)</f>
        <v>0</v>
      </c>
      <c r="K108" s="176" t="s">
        <v>140</v>
      </c>
      <c r="L108" s="181"/>
      <c r="M108" s="182" t="s">
        <v>1</v>
      </c>
      <c r="N108" s="183" t="s">
        <v>36</v>
      </c>
      <c r="O108" s="47"/>
      <c r="P108" s="147">
        <f>O108*H108</f>
        <v>0</v>
      </c>
      <c r="Q108" s="147">
        <v>4.0000000000000003E-5</v>
      </c>
      <c r="R108" s="147">
        <f>Q108*H108</f>
        <v>2.6460000000000003E-4</v>
      </c>
      <c r="S108" s="147">
        <v>0</v>
      </c>
      <c r="T108" s="148">
        <f>S108*H108</f>
        <v>0</v>
      </c>
      <c r="AR108" s="16" t="s">
        <v>171</v>
      </c>
      <c r="AT108" s="16" t="s">
        <v>168</v>
      </c>
      <c r="AU108" s="16" t="s">
        <v>75</v>
      </c>
      <c r="AY108" s="16" t="s">
        <v>132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6" t="s">
        <v>73</v>
      </c>
      <c r="BK108" s="149">
        <f>ROUND(I108*H108,2)</f>
        <v>0</v>
      </c>
      <c r="BL108" s="16" t="s">
        <v>133</v>
      </c>
      <c r="BM108" s="16" t="s">
        <v>370</v>
      </c>
    </row>
    <row r="109" spans="2:65" s="12" customFormat="1">
      <c r="B109" s="158"/>
      <c r="D109" s="151" t="s">
        <v>142</v>
      </c>
      <c r="E109" s="159" t="s">
        <v>1</v>
      </c>
      <c r="F109" s="160" t="s">
        <v>367</v>
      </c>
      <c r="H109" s="161">
        <v>6.6150000000000002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73</v>
      </c>
      <c r="AY109" s="159" t="s">
        <v>132</v>
      </c>
    </row>
    <row r="110" spans="2:65" s="1" customFormat="1" ht="16.5" customHeight="1">
      <c r="B110" s="137"/>
      <c r="C110" s="174" t="s">
        <v>371</v>
      </c>
      <c r="D110" s="174" t="s">
        <v>168</v>
      </c>
      <c r="E110" s="175" t="s">
        <v>372</v>
      </c>
      <c r="F110" s="176" t="s">
        <v>373</v>
      </c>
      <c r="G110" s="177" t="s">
        <v>198</v>
      </c>
      <c r="H110" s="178">
        <v>1.575</v>
      </c>
      <c r="I110" s="179"/>
      <c r="J110" s="180">
        <f>ROUND(I110*H110,2)</f>
        <v>0</v>
      </c>
      <c r="K110" s="176" t="s">
        <v>140</v>
      </c>
      <c r="L110" s="181"/>
      <c r="M110" s="182" t="s">
        <v>1</v>
      </c>
      <c r="N110" s="183" t="s">
        <v>36</v>
      </c>
      <c r="O110" s="47"/>
      <c r="P110" s="147">
        <f>O110*H110</f>
        <v>0</v>
      </c>
      <c r="Q110" s="147">
        <v>2.0000000000000001E-4</v>
      </c>
      <c r="R110" s="147">
        <f>Q110*H110</f>
        <v>3.1500000000000001E-4</v>
      </c>
      <c r="S110" s="147">
        <v>0</v>
      </c>
      <c r="T110" s="148">
        <f>S110*H110</f>
        <v>0</v>
      </c>
      <c r="AR110" s="16" t="s">
        <v>171</v>
      </c>
      <c r="AT110" s="16" t="s">
        <v>168</v>
      </c>
      <c r="AU110" s="16" t="s">
        <v>75</v>
      </c>
      <c r="AY110" s="16" t="s">
        <v>132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6" t="s">
        <v>73</v>
      </c>
      <c r="BK110" s="149">
        <f>ROUND(I110*H110,2)</f>
        <v>0</v>
      </c>
      <c r="BL110" s="16" t="s">
        <v>133</v>
      </c>
      <c r="BM110" s="16" t="s">
        <v>374</v>
      </c>
    </row>
    <row r="111" spans="2:65" s="12" customFormat="1">
      <c r="B111" s="158"/>
      <c r="D111" s="151" t="s">
        <v>142</v>
      </c>
      <c r="E111" s="159" t="s">
        <v>1</v>
      </c>
      <c r="F111" s="160" t="s">
        <v>375</v>
      </c>
      <c r="H111" s="161">
        <v>1.575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73</v>
      </c>
      <c r="AY111" s="159" t="s">
        <v>132</v>
      </c>
    </row>
    <row r="112" spans="2:65" s="10" customFormat="1" ht="22.9" customHeight="1">
      <c r="B112" s="124"/>
      <c r="D112" s="125" t="s">
        <v>64</v>
      </c>
      <c r="E112" s="135" t="s">
        <v>205</v>
      </c>
      <c r="F112" s="135" t="s">
        <v>206</v>
      </c>
      <c r="I112" s="127"/>
      <c r="J112" s="136">
        <f>BK112</f>
        <v>0</v>
      </c>
      <c r="L112" s="124"/>
      <c r="M112" s="129"/>
      <c r="N112" s="130"/>
      <c r="O112" s="130"/>
      <c r="P112" s="131">
        <f>SUM(P113:P116)</f>
        <v>0</v>
      </c>
      <c r="Q112" s="130"/>
      <c r="R112" s="131">
        <f>SUM(R113:R116)</f>
        <v>0</v>
      </c>
      <c r="S112" s="130"/>
      <c r="T112" s="132">
        <f>SUM(T113:T116)</f>
        <v>0.2097</v>
      </c>
      <c r="AR112" s="125" t="s">
        <v>73</v>
      </c>
      <c r="AT112" s="133" t="s">
        <v>64</v>
      </c>
      <c r="AU112" s="133" t="s">
        <v>73</v>
      </c>
      <c r="AY112" s="125" t="s">
        <v>132</v>
      </c>
      <c r="BK112" s="134">
        <f>SUM(BK113:BK116)</f>
        <v>0</v>
      </c>
    </row>
    <row r="113" spans="2:65" s="1" customFormat="1" ht="16.5" customHeight="1">
      <c r="B113" s="137"/>
      <c r="C113" s="138" t="s">
        <v>171</v>
      </c>
      <c r="D113" s="138" t="s">
        <v>136</v>
      </c>
      <c r="E113" s="139" t="s">
        <v>376</v>
      </c>
      <c r="F113" s="140" t="s">
        <v>377</v>
      </c>
      <c r="G113" s="141" t="s">
        <v>346</v>
      </c>
      <c r="H113" s="142">
        <v>0.04</v>
      </c>
      <c r="I113" s="143"/>
      <c r="J113" s="144">
        <f>ROUND(I113*H113,2)</f>
        <v>0</v>
      </c>
      <c r="K113" s="140" t="s">
        <v>140</v>
      </c>
      <c r="L113" s="28"/>
      <c r="M113" s="145" t="s">
        <v>1</v>
      </c>
      <c r="N113" s="146" t="s">
        <v>36</v>
      </c>
      <c r="O113" s="47"/>
      <c r="P113" s="147">
        <f>O113*H113</f>
        <v>0</v>
      </c>
      <c r="Q113" s="147">
        <v>0</v>
      </c>
      <c r="R113" s="147">
        <f>Q113*H113</f>
        <v>0</v>
      </c>
      <c r="S113" s="147">
        <v>1.8</v>
      </c>
      <c r="T113" s="148">
        <f>S113*H113</f>
        <v>7.2000000000000008E-2</v>
      </c>
      <c r="AR113" s="16" t="s">
        <v>133</v>
      </c>
      <c r="AT113" s="16" t="s">
        <v>136</v>
      </c>
      <c r="AU113" s="16" t="s">
        <v>75</v>
      </c>
      <c r="AY113" s="16" t="s">
        <v>132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16" t="s">
        <v>73</v>
      </c>
      <c r="BK113" s="149">
        <f>ROUND(I113*H113,2)</f>
        <v>0</v>
      </c>
      <c r="BL113" s="16" t="s">
        <v>133</v>
      </c>
      <c r="BM113" s="16" t="s">
        <v>378</v>
      </c>
    </row>
    <row r="114" spans="2:65" s="12" customFormat="1">
      <c r="B114" s="158"/>
      <c r="D114" s="151" t="s">
        <v>142</v>
      </c>
      <c r="E114" s="159" t="s">
        <v>1</v>
      </c>
      <c r="F114" s="160" t="s">
        <v>348</v>
      </c>
      <c r="H114" s="161">
        <v>0.04</v>
      </c>
      <c r="I114" s="162"/>
      <c r="L114" s="158"/>
      <c r="M114" s="163"/>
      <c r="N114" s="164"/>
      <c r="O114" s="164"/>
      <c r="P114" s="164"/>
      <c r="Q114" s="164"/>
      <c r="R114" s="164"/>
      <c r="S114" s="164"/>
      <c r="T114" s="165"/>
      <c r="AT114" s="159" t="s">
        <v>142</v>
      </c>
      <c r="AU114" s="159" t="s">
        <v>75</v>
      </c>
      <c r="AV114" s="12" t="s">
        <v>75</v>
      </c>
      <c r="AW114" s="12" t="s">
        <v>28</v>
      </c>
      <c r="AX114" s="12" t="s">
        <v>73</v>
      </c>
      <c r="AY114" s="159" t="s">
        <v>132</v>
      </c>
    </row>
    <row r="115" spans="2:65" s="1" customFormat="1" ht="16.5" customHeight="1">
      <c r="B115" s="137"/>
      <c r="C115" s="138" t="s">
        <v>205</v>
      </c>
      <c r="D115" s="138" t="s">
        <v>136</v>
      </c>
      <c r="E115" s="139" t="s">
        <v>379</v>
      </c>
      <c r="F115" s="140" t="s">
        <v>380</v>
      </c>
      <c r="G115" s="141" t="s">
        <v>152</v>
      </c>
      <c r="H115" s="142">
        <v>2.7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0</v>
      </c>
      <c r="R115" s="147">
        <f>Q115*H115</f>
        <v>0</v>
      </c>
      <c r="S115" s="147">
        <v>5.0999999999999997E-2</v>
      </c>
      <c r="T115" s="148">
        <f>S115*H115</f>
        <v>0.13769999999999999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381</v>
      </c>
    </row>
    <row r="116" spans="2:65" s="12" customFormat="1">
      <c r="B116" s="158"/>
      <c r="D116" s="151" t="s">
        <v>142</v>
      </c>
      <c r="E116" s="159" t="s">
        <v>1</v>
      </c>
      <c r="F116" s="160" t="s">
        <v>382</v>
      </c>
      <c r="H116" s="161">
        <v>2.7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73</v>
      </c>
      <c r="AY116" s="159" t="s">
        <v>132</v>
      </c>
    </row>
    <row r="117" spans="2:65" s="10" customFormat="1" ht="22.9" customHeight="1">
      <c r="B117" s="124"/>
      <c r="D117" s="125" t="s">
        <v>64</v>
      </c>
      <c r="E117" s="135" t="s">
        <v>232</v>
      </c>
      <c r="F117" s="135" t="s">
        <v>233</v>
      </c>
      <c r="I117" s="127"/>
      <c r="J117" s="136">
        <f>BK117</f>
        <v>0</v>
      </c>
      <c r="L117" s="124"/>
      <c r="M117" s="129"/>
      <c r="N117" s="130"/>
      <c r="O117" s="130"/>
      <c r="P117" s="131">
        <f>SUM(P118:P122)</f>
        <v>0</v>
      </c>
      <c r="Q117" s="130"/>
      <c r="R117" s="131">
        <f>SUM(R118:R122)</f>
        <v>0</v>
      </c>
      <c r="S117" s="130"/>
      <c r="T117" s="132">
        <f>SUM(T118:T122)</f>
        <v>0</v>
      </c>
      <c r="AR117" s="125" t="s">
        <v>73</v>
      </c>
      <c r="AT117" s="133" t="s">
        <v>64</v>
      </c>
      <c r="AU117" s="133" t="s">
        <v>73</v>
      </c>
      <c r="AY117" s="125" t="s">
        <v>132</v>
      </c>
      <c r="BK117" s="134">
        <f>SUM(BK118:BK122)</f>
        <v>0</v>
      </c>
    </row>
    <row r="118" spans="2:65" s="1" customFormat="1" ht="16.5" customHeight="1">
      <c r="B118" s="137"/>
      <c r="C118" s="138" t="s">
        <v>149</v>
      </c>
      <c r="D118" s="138" t="s">
        <v>136</v>
      </c>
      <c r="E118" s="139" t="s">
        <v>235</v>
      </c>
      <c r="F118" s="140" t="s">
        <v>236</v>
      </c>
      <c r="G118" s="141" t="s">
        <v>139</v>
      </c>
      <c r="H118" s="142">
        <v>0.219</v>
      </c>
      <c r="I118" s="143"/>
      <c r="J118" s="144">
        <f>ROUND(I118*H118,2)</f>
        <v>0</v>
      </c>
      <c r="K118" s="140" t="s">
        <v>140</v>
      </c>
      <c r="L118" s="28"/>
      <c r="M118" s="145" t="s">
        <v>1</v>
      </c>
      <c r="N118" s="146" t="s">
        <v>36</v>
      </c>
      <c r="O118" s="47"/>
      <c r="P118" s="147">
        <f>O118*H118</f>
        <v>0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6" t="s">
        <v>133</v>
      </c>
      <c r="AT118" s="16" t="s">
        <v>136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133</v>
      </c>
      <c r="BM118" s="16" t="s">
        <v>383</v>
      </c>
    </row>
    <row r="119" spans="2:65" s="1" customFormat="1" ht="16.5" customHeight="1">
      <c r="B119" s="137"/>
      <c r="C119" s="138" t="s">
        <v>156</v>
      </c>
      <c r="D119" s="138" t="s">
        <v>136</v>
      </c>
      <c r="E119" s="139" t="s">
        <v>239</v>
      </c>
      <c r="F119" s="140" t="s">
        <v>240</v>
      </c>
      <c r="G119" s="141" t="s">
        <v>139</v>
      </c>
      <c r="H119" s="142">
        <v>0.219</v>
      </c>
      <c r="I119" s="143"/>
      <c r="J119" s="144">
        <f>ROUND(I119*H119,2)</f>
        <v>0</v>
      </c>
      <c r="K119" s="140" t="s">
        <v>140</v>
      </c>
      <c r="L119" s="28"/>
      <c r="M119" s="145" t="s">
        <v>1</v>
      </c>
      <c r="N119" s="146" t="s">
        <v>36</v>
      </c>
      <c r="O119" s="47"/>
      <c r="P119" s="147">
        <f>O119*H119</f>
        <v>0</v>
      </c>
      <c r="Q119" s="147">
        <v>0</v>
      </c>
      <c r="R119" s="147">
        <f>Q119*H119</f>
        <v>0</v>
      </c>
      <c r="S119" s="147">
        <v>0</v>
      </c>
      <c r="T119" s="148">
        <f>S119*H119</f>
        <v>0</v>
      </c>
      <c r="AR119" s="16" t="s">
        <v>133</v>
      </c>
      <c r="AT119" s="16" t="s">
        <v>136</v>
      </c>
      <c r="AU119" s="16" t="s">
        <v>75</v>
      </c>
      <c r="AY119" s="16" t="s">
        <v>132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6" t="s">
        <v>73</v>
      </c>
      <c r="BK119" s="149">
        <f>ROUND(I119*H119,2)</f>
        <v>0</v>
      </c>
      <c r="BL119" s="16" t="s">
        <v>133</v>
      </c>
      <c r="BM119" s="16" t="s">
        <v>384</v>
      </c>
    </row>
    <row r="120" spans="2:65" s="1" customFormat="1" ht="16.5" customHeight="1">
      <c r="B120" s="137"/>
      <c r="C120" s="138" t="s">
        <v>161</v>
      </c>
      <c r="D120" s="138" t="s">
        <v>136</v>
      </c>
      <c r="E120" s="139" t="s">
        <v>243</v>
      </c>
      <c r="F120" s="140" t="s">
        <v>244</v>
      </c>
      <c r="G120" s="141" t="s">
        <v>139</v>
      </c>
      <c r="H120" s="142">
        <v>1.9710000000000001</v>
      </c>
      <c r="I120" s="143"/>
      <c r="J120" s="144">
        <f>ROUND(I120*H120,2)</f>
        <v>0</v>
      </c>
      <c r="K120" s="140" t="s">
        <v>140</v>
      </c>
      <c r="L120" s="28"/>
      <c r="M120" s="145" t="s">
        <v>1</v>
      </c>
      <c r="N120" s="146" t="s">
        <v>36</v>
      </c>
      <c r="O120" s="47"/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AR120" s="16" t="s">
        <v>133</v>
      </c>
      <c r="AT120" s="16" t="s">
        <v>136</v>
      </c>
      <c r="AU120" s="16" t="s">
        <v>75</v>
      </c>
      <c r="AY120" s="16" t="s">
        <v>132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6" t="s">
        <v>73</v>
      </c>
      <c r="BK120" s="149">
        <f>ROUND(I120*H120,2)</f>
        <v>0</v>
      </c>
      <c r="BL120" s="16" t="s">
        <v>133</v>
      </c>
      <c r="BM120" s="16" t="s">
        <v>385</v>
      </c>
    </row>
    <row r="121" spans="2:65" s="12" customFormat="1">
      <c r="B121" s="158"/>
      <c r="D121" s="151" t="s">
        <v>142</v>
      </c>
      <c r="E121" s="159" t="s">
        <v>1</v>
      </c>
      <c r="F121" s="160" t="s">
        <v>386</v>
      </c>
      <c r="H121" s="161">
        <v>1.9710000000000001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73</v>
      </c>
      <c r="AY121" s="159" t="s">
        <v>132</v>
      </c>
    </row>
    <row r="122" spans="2:65" s="1" customFormat="1" ht="16.5" customHeight="1">
      <c r="B122" s="137"/>
      <c r="C122" s="138" t="s">
        <v>167</v>
      </c>
      <c r="D122" s="138" t="s">
        <v>136</v>
      </c>
      <c r="E122" s="139" t="s">
        <v>248</v>
      </c>
      <c r="F122" s="140" t="s">
        <v>249</v>
      </c>
      <c r="G122" s="141" t="s">
        <v>139</v>
      </c>
      <c r="H122" s="142">
        <v>0.219</v>
      </c>
      <c r="I122" s="143"/>
      <c r="J122" s="144">
        <f>ROUND(I122*H122,2)</f>
        <v>0</v>
      </c>
      <c r="K122" s="140" t="s">
        <v>140</v>
      </c>
      <c r="L122" s="28"/>
      <c r="M122" s="145" t="s">
        <v>1</v>
      </c>
      <c r="N122" s="146" t="s">
        <v>36</v>
      </c>
      <c r="O122" s="47"/>
      <c r="P122" s="147">
        <f>O122*H122</f>
        <v>0</v>
      </c>
      <c r="Q122" s="147">
        <v>0</v>
      </c>
      <c r="R122" s="147">
        <f>Q122*H122</f>
        <v>0</v>
      </c>
      <c r="S122" s="147">
        <v>0</v>
      </c>
      <c r="T122" s="148">
        <f>S122*H122</f>
        <v>0</v>
      </c>
      <c r="AR122" s="16" t="s">
        <v>133</v>
      </c>
      <c r="AT122" s="16" t="s">
        <v>136</v>
      </c>
      <c r="AU122" s="16" t="s">
        <v>75</v>
      </c>
      <c r="AY122" s="16" t="s">
        <v>132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6" t="s">
        <v>73</v>
      </c>
      <c r="BK122" s="149">
        <f>ROUND(I122*H122,2)</f>
        <v>0</v>
      </c>
      <c r="BL122" s="16" t="s">
        <v>133</v>
      </c>
      <c r="BM122" s="16" t="s">
        <v>387</v>
      </c>
    </row>
    <row r="123" spans="2:65" s="10" customFormat="1" ht="22.9" customHeight="1">
      <c r="B123" s="124"/>
      <c r="D123" s="125" t="s">
        <v>64</v>
      </c>
      <c r="E123" s="135" t="s">
        <v>251</v>
      </c>
      <c r="F123" s="135" t="s">
        <v>252</v>
      </c>
      <c r="I123" s="127"/>
      <c r="J123" s="136">
        <f>BK123</f>
        <v>0</v>
      </c>
      <c r="L123" s="124"/>
      <c r="M123" s="129"/>
      <c r="N123" s="130"/>
      <c r="O123" s="130"/>
      <c r="P123" s="131">
        <f>P124</f>
        <v>0</v>
      </c>
      <c r="Q123" s="130"/>
      <c r="R123" s="131">
        <f>R124</f>
        <v>0</v>
      </c>
      <c r="S123" s="130"/>
      <c r="T123" s="132">
        <f>T124</f>
        <v>0</v>
      </c>
      <c r="AR123" s="125" t="s">
        <v>73</v>
      </c>
      <c r="AT123" s="133" t="s">
        <v>64</v>
      </c>
      <c r="AU123" s="133" t="s">
        <v>73</v>
      </c>
      <c r="AY123" s="125" t="s">
        <v>132</v>
      </c>
      <c r="BK123" s="134">
        <f>BK124</f>
        <v>0</v>
      </c>
    </row>
    <row r="124" spans="2:65" s="1" customFormat="1" ht="16.5" customHeight="1">
      <c r="B124" s="137"/>
      <c r="C124" s="138" t="s">
        <v>174</v>
      </c>
      <c r="D124" s="138" t="s">
        <v>136</v>
      </c>
      <c r="E124" s="139" t="s">
        <v>254</v>
      </c>
      <c r="F124" s="140" t="s">
        <v>255</v>
      </c>
      <c r="G124" s="141" t="s">
        <v>139</v>
      </c>
      <c r="H124" s="142">
        <v>3.5999999999999997E-2</v>
      </c>
      <c r="I124" s="143"/>
      <c r="J124" s="144">
        <f>ROUND(I124*H124,2)</f>
        <v>0</v>
      </c>
      <c r="K124" s="140" t="s">
        <v>140</v>
      </c>
      <c r="L124" s="28"/>
      <c r="M124" s="145" t="s">
        <v>1</v>
      </c>
      <c r="N124" s="146" t="s">
        <v>36</v>
      </c>
      <c r="O124" s="47"/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6" t="s">
        <v>133</v>
      </c>
      <c r="AT124" s="16" t="s">
        <v>136</v>
      </c>
      <c r="AU124" s="16" t="s">
        <v>75</v>
      </c>
      <c r="AY124" s="16" t="s">
        <v>132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6" t="s">
        <v>73</v>
      </c>
      <c r="BK124" s="149">
        <f>ROUND(I124*H124,2)</f>
        <v>0</v>
      </c>
      <c r="BL124" s="16" t="s">
        <v>133</v>
      </c>
      <c r="BM124" s="16" t="s">
        <v>388</v>
      </c>
    </row>
    <row r="125" spans="2:65" s="10" customFormat="1" ht="25.9" customHeight="1">
      <c r="B125" s="124"/>
      <c r="D125" s="125" t="s">
        <v>64</v>
      </c>
      <c r="E125" s="126" t="s">
        <v>257</v>
      </c>
      <c r="F125" s="126" t="s">
        <v>258</v>
      </c>
      <c r="I125" s="127"/>
      <c r="J125" s="128">
        <f>BK125</f>
        <v>0</v>
      </c>
      <c r="L125" s="124"/>
      <c r="M125" s="129"/>
      <c r="N125" s="130"/>
      <c r="O125" s="130"/>
      <c r="P125" s="131">
        <f>P126+P130</f>
        <v>0</v>
      </c>
      <c r="Q125" s="130"/>
      <c r="R125" s="131">
        <f>R126+R130</f>
        <v>6.8250000000000012E-3</v>
      </c>
      <c r="S125" s="130"/>
      <c r="T125" s="132">
        <f>T126+T130</f>
        <v>9.3400000000000011E-3</v>
      </c>
      <c r="AR125" s="125" t="s">
        <v>75</v>
      </c>
      <c r="AT125" s="133" t="s">
        <v>64</v>
      </c>
      <c r="AU125" s="133" t="s">
        <v>65</v>
      </c>
      <c r="AY125" s="125" t="s">
        <v>132</v>
      </c>
      <c r="BK125" s="134">
        <f>BK126+BK130</f>
        <v>0</v>
      </c>
    </row>
    <row r="126" spans="2:65" s="10" customFormat="1" ht="22.9" customHeight="1">
      <c r="B126" s="124"/>
      <c r="D126" s="125" t="s">
        <v>64</v>
      </c>
      <c r="E126" s="135" t="s">
        <v>389</v>
      </c>
      <c r="F126" s="135" t="s">
        <v>390</v>
      </c>
      <c r="I126" s="127"/>
      <c r="J126" s="136">
        <f>BK126</f>
        <v>0</v>
      </c>
      <c r="L126" s="124"/>
      <c r="M126" s="129"/>
      <c r="N126" s="130"/>
      <c r="O126" s="130"/>
      <c r="P126" s="131">
        <f>SUM(P127:P129)</f>
        <v>0</v>
      </c>
      <c r="Q126" s="130"/>
      <c r="R126" s="131">
        <f>SUM(R127:R129)</f>
        <v>3.8400000000000001E-3</v>
      </c>
      <c r="S126" s="130"/>
      <c r="T126" s="132">
        <f>SUM(T127:T129)</f>
        <v>3.3400000000000001E-3</v>
      </c>
      <c r="AR126" s="125" t="s">
        <v>75</v>
      </c>
      <c r="AT126" s="133" t="s">
        <v>64</v>
      </c>
      <c r="AU126" s="133" t="s">
        <v>73</v>
      </c>
      <c r="AY126" s="125" t="s">
        <v>132</v>
      </c>
      <c r="BK126" s="134">
        <f>SUM(BK127:BK129)</f>
        <v>0</v>
      </c>
    </row>
    <row r="127" spans="2:65" s="1" customFormat="1" ht="16.5" customHeight="1">
      <c r="B127" s="137"/>
      <c r="C127" s="138" t="s">
        <v>8</v>
      </c>
      <c r="D127" s="138" t="s">
        <v>136</v>
      </c>
      <c r="E127" s="139" t="s">
        <v>391</v>
      </c>
      <c r="F127" s="140" t="s">
        <v>392</v>
      </c>
      <c r="G127" s="141" t="s">
        <v>198</v>
      </c>
      <c r="H127" s="142">
        <v>2</v>
      </c>
      <c r="I127" s="143"/>
      <c r="J127" s="144">
        <f>ROUND(I127*H127,2)</f>
        <v>0</v>
      </c>
      <c r="K127" s="140" t="s">
        <v>140</v>
      </c>
      <c r="L127" s="28"/>
      <c r="M127" s="145" t="s">
        <v>1</v>
      </c>
      <c r="N127" s="146" t="s">
        <v>36</v>
      </c>
      <c r="O127" s="47"/>
      <c r="P127" s="147">
        <f>O127*H127</f>
        <v>0</v>
      </c>
      <c r="Q127" s="147">
        <v>0</v>
      </c>
      <c r="R127" s="147">
        <f>Q127*H127</f>
        <v>0</v>
      </c>
      <c r="S127" s="147">
        <v>1.67E-3</v>
      </c>
      <c r="T127" s="148">
        <f>S127*H127</f>
        <v>3.3400000000000001E-3</v>
      </c>
      <c r="AR127" s="16" t="s">
        <v>184</v>
      </c>
      <c r="AT127" s="16" t="s">
        <v>136</v>
      </c>
      <c r="AU127" s="16" t="s">
        <v>75</v>
      </c>
      <c r="AY127" s="16" t="s">
        <v>132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6" t="s">
        <v>73</v>
      </c>
      <c r="BK127" s="149">
        <f>ROUND(I127*H127,2)</f>
        <v>0</v>
      </c>
      <c r="BL127" s="16" t="s">
        <v>184</v>
      </c>
      <c r="BM127" s="16" t="s">
        <v>393</v>
      </c>
    </row>
    <row r="128" spans="2:65" s="1" customFormat="1" ht="16.5" customHeight="1">
      <c r="B128" s="137"/>
      <c r="C128" s="138" t="s">
        <v>184</v>
      </c>
      <c r="D128" s="138" t="s">
        <v>136</v>
      </c>
      <c r="E128" s="139" t="s">
        <v>394</v>
      </c>
      <c r="F128" s="140" t="s">
        <v>395</v>
      </c>
      <c r="G128" s="141" t="s">
        <v>198</v>
      </c>
      <c r="H128" s="142">
        <v>2</v>
      </c>
      <c r="I128" s="143"/>
      <c r="J128" s="144">
        <f>ROUND(I128*H128,2)</f>
        <v>0</v>
      </c>
      <c r="K128" s="140" t="s">
        <v>140</v>
      </c>
      <c r="L128" s="28"/>
      <c r="M128" s="145" t="s">
        <v>1</v>
      </c>
      <c r="N128" s="146" t="s">
        <v>36</v>
      </c>
      <c r="O128" s="47"/>
      <c r="P128" s="147">
        <f>O128*H128</f>
        <v>0</v>
      </c>
      <c r="Q128" s="147">
        <v>1.92E-3</v>
      </c>
      <c r="R128" s="147">
        <f>Q128*H128</f>
        <v>3.8400000000000001E-3</v>
      </c>
      <c r="S128" s="147">
        <v>0</v>
      </c>
      <c r="T128" s="148">
        <f>S128*H128</f>
        <v>0</v>
      </c>
      <c r="AR128" s="16" t="s">
        <v>184</v>
      </c>
      <c r="AT128" s="16" t="s">
        <v>136</v>
      </c>
      <c r="AU128" s="16" t="s">
        <v>75</v>
      </c>
      <c r="AY128" s="16" t="s">
        <v>132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6" t="s">
        <v>73</v>
      </c>
      <c r="BK128" s="149">
        <f>ROUND(I128*H128,2)</f>
        <v>0</v>
      </c>
      <c r="BL128" s="16" t="s">
        <v>184</v>
      </c>
      <c r="BM128" s="16" t="s">
        <v>396</v>
      </c>
    </row>
    <row r="129" spans="2:65" s="1" customFormat="1" ht="16.5" customHeight="1">
      <c r="B129" s="137"/>
      <c r="C129" s="138" t="s">
        <v>189</v>
      </c>
      <c r="D129" s="138" t="s">
        <v>136</v>
      </c>
      <c r="E129" s="139" t="s">
        <v>397</v>
      </c>
      <c r="F129" s="140" t="s">
        <v>398</v>
      </c>
      <c r="G129" s="141" t="s">
        <v>281</v>
      </c>
      <c r="H129" s="184"/>
      <c r="I129" s="143"/>
      <c r="J129" s="144">
        <f>ROUND(I129*H129,2)</f>
        <v>0</v>
      </c>
      <c r="K129" s="140" t="s">
        <v>140</v>
      </c>
      <c r="L129" s="28"/>
      <c r="M129" s="145" t="s">
        <v>1</v>
      </c>
      <c r="N129" s="146" t="s">
        <v>36</v>
      </c>
      <c r="O129" s="47"/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AR129" s="16" t="s">
        <v>184</v>
      </c>
      <c r="AT129" s="16" t="s">
        <v>136</v>
      </c>
      <c r="AU129" s="16" t="s">
        <v>75</v>
      </c>
      <c r="AY129" s="16" t="s">
        <v>132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6" t="s">
        <v>73</v>
      </c>
      <c r="BK129" s="149">
        <f>ROUND(I129*H129,2)</f>
        <v>0</v>
      </c>
      <c r="BL129" s="16" t="s">
        <v>184</v>
      </c>
      <c r="BM129" s="16" t="s">
        <v>399</v>
      </c>
    </row>
    <row r="130" spans="2:65" s="10" customFormat="1" ht="22.9" customHeight="1">
      <c r="B130" s="124"/>
      <c r="D130" s="125" t="s">
        <v>64</v>
      </c>
      <c r="E130" s="135" t="s">
        <v>400</v>
      </c>
      <c r="F130" s="135" t="s">
        <v>401</v>
      </c>
      <c r="I130" s="127"/>
      <c r="J130" s="136">
        <f>BK130</f>
        <v>0</v>
      </c>
      <c r="L130" s="124"/>
      <c r="M130" s="129"/>
      <c r="N130" s="130"/>
      <c r="O130" s="130"/>
      <c r="P130" s="131">
        <f>SUM(P131:P140)</f>
        <v>0</v>
      </c>
      <c r="Q130" s="130"/>
      <c r="R130" s="131">
        <f>SUM(R131:R140)</f>
        <v>2.9850000000000007E-3</v>
      </c>
      <c r="S130" s="130"/>
      <c r="T130" s="132">
        <f>SUM(T131:T140)</f>
        <v>6.0000000000000001E-3</v>
      </c>
      <c r="AR130" s="125" t="s">
        <v>75</v>
      </c>
      <c r="AT130" s="133" t="s">
        <v>64</v>
      </c>
      <c r="AU130" s="133" t="s">
        <v>73</v>
      </c>
      <c r="AY130" s="125" t="s">
        <v>132</v>
      </c>
      <c r="BK130" s="134">
        <f>SUM(BK131:BK140)</f>
        <v>0</v>
      </c>
    </row>
    <row r="131" spans="2:65" s="1" customFormat="1" ht="16.5" customHeight="1">
      <c r="B131" s="137"/>
      <c r="C131" s="138" t="s">
        <v>402</v>
      </c>
      <c r="D131" s="138" t="s">
        <v>136</v>
      </c>
      <c r="E131" s="139" t="s">
        <v>403</v>
      </c>
      <c r="F131" s="140" t="s">
        <v>404</v>
      </c>
      <c r="G131" s="141" t="s">
        <v>405</v>
      </c>
      <c r="H131" s="142">
        <v>2</v>
      </c>
      <c r="I131" s="143"/>
      <c r="J131" s="144">
        <f>ROUND(I131*H131,2)</f>
        <v>0</v>
      </c>
      <c r="K131" s="140" t="s">
        <v>140</v>
      </c>
      <c r="L131" s="28"/>
      <c r="M131" s="145" t="s">
        <v>1</v>
      </c>
      <c r="N131" s="146" t="s">
        <v>36</v>
      </c>
      <c r="O131" s="47"/>
      <c r="P131" s="147">
        <f>O131*H131</f>
        <v>0</v>
      </c>
      <c r="Q131" s="147">
        <v>0</v>
      </c>
      <c r="R131" s="147">
        <f>Q131*H131</f>
        <v>0</v>
      </c>
      <c r="S131" s="147">
        <v>3.0000000000000001E-3</v>
      </c>
      <c r="T131" s="148">
        <f>S131*H131</f>
        <v>6.0000000000000001E-3</v>
      </c>
      <c r="AR131" s="16" t="s">
        <v>184</v>
      </c>
      <c r="AT131" s="16" t="s">
        <v>136</v>
      </c>
      <c r="AU131" s="16" t="s">
        <v>75</v>
      </c>
      <c r="AY131" s="16" t="s">
        <v>132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6" t="s">
        <v>73</v>
      </c>
      <c r="BK131" s="149">
        <f>ROUND(I131*H131,2)</f>
        <v>0</v>
      </c>
      <c r="BL131" s="16" t="s">
        <v>184</v>
      </c>
      <c r="BM131" s="16" t="s">
        <v>406</v>
      </c>
    </row>
    <row r="132" spans="2:65" s="1" customFormat="1" ht="16.5" customHeight="1">
      <c r="B132" s="137"/>
      <c r="C132" s="138" t="s">
        <v>407</v>
      </c>
      <c r="D132" s="138" t="s">
        <v>136</v>
      </c>
      <c r="E132" s="139" t="s">
        <v>408</v>
      </c>
      <c r="F132" s="140" t="s">
        <v>409</v>
      </c>
      <c r="G132" s="141" t="s">
        <v>152</v>
      </c>
      <c r="H132" s="142">
        <v>2.7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2.5000000000000001E-4</v>
      </c>
      <c r="R132" s="147">
        <f>Q132*H132</f>
        <v>6.7500000000000004E-4</v>
      </c>
      <c r="S132" s="147">
        <v>0</v>
      </c>
      <c r="T132" s="148">
        <f>S132*H132</f>
        <v>0</v>
      </c>
      <c r="AR132" s="16" t="s">
        <v>184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184</v>
      </c>
      <c r="BM132" s="16" t="s">
        <v>410</v>
      </c>
    </row>
    <row r="133" spans="2:65" s="12" customFormat="1">
      <c r="B133" s="158"/>
      <c r="D133" s="151" t="s">
        <v>142</v>
      </c>
      <c r="E133" s="159" t="s">
        <v>1</v>
      </c>
      <c r="F133" s="160" t="s">
        <v>411</v>
      </c>
      <c r="H133" s="161">
        <v>2.7</v>
      </c>
      <c r="I133" s="162"/>
      <c r="L133" s="158"/>
      <c r="M133" s="163"/>
      <c r="N133" s="164"/>
      <c r="O133" s="164"/>
      <c r="P133" s="164"/>
      <c r="Q133" s="164"/>
      <c r="R133" s="164"/>
      <c r="S133" s="164"/>
      <c r="T133" s="165"/>
      <c r="AT133" s="159" t="s">
        <v>142</v>
      </c>
      <c r="AU133" s="159" t="s">
        <v>75</v>
      </c>
      <c r="AV133" s="12" t="s">
        <v>75</v>
      </c>
      <c r="AW133" s="12" t="s">
        <v>28</v>
      </c>
      <c r="AX133" s="12" t="s">
        <v>73</v>
      </c>
      <c r="AY133" s="159" t="s">
        <v>132</v>
      </c>
    </row>
    <row r="134" spans="2:65" s="1" customFormat="1" ht="16.5" customHeight="1">
      <c r="B134" s="137"/>
      <c r="C134" s="174" t="s">
        <v>195</v>
      </c>
      <c r="D134" s="174" t="s">
        <v>168</v>
      </c>
      <c r="E134" s="175" t="s">
        <v>412</v>
      </c>
      <c r="F134" s="176" t="s">
        <v>413</v>
      </c>
      <c r="G134" s="177" t="s">
        <v>405</v>
      </c>
      <c r="H134" s="178">
        <v>1</v>
      </c>
      <c r="I134" s="179"/>
      <c r="J134" s="180">
        <f>ROUND(I134*H134,2)</f>
        <v>0</v>
      </c>
      <c r="K134" s="176" t="s">
        <v>1</v>
      </c>
      <c r="L134" s="181"/>
      <c r="M134" s="182" t="s">
        <v>1</v>
      </c>
      <c r="N134" s="183" t="s">
        <v>36</v>
      </c>
      <c r="O134" s="47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6" t="s">
        <v>271</v>
      </c>
      <c r="AT134" s="16" t="s">
        <v>168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184</v>
      </c>
      <c r="BM134" s="16" t="s">
        <v>414</v>
      </c>
    </row>
    <row r="135" spans="2:65" s="12" customFormat="1">
      <c r="B135" s="158"/>
      <c r="D135" s="151" t="s">
        <v>142</v>
      </c>
      <c r="E135" s="159" t="s">
        <v>1</v>
      </c>
      <c r="F135" s="160" t="s">
        <v>73</v>
      </c>
      <c r="H135" s="161">
        <v>1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7</v>
      </c>
      <c r="D136" s="138" t="s">
        <v>136</v>
      </c>
      <c r="E136" s="139" t="s">
        <v>415</v>
      </c>
      <c r="F136" s="140" t="s">
        <v>416</v>
      </c>
      <c r="G136" s="141" t="s">
        <v>405</v>
      </c>
      <c r="H136" s="142">
        <v>2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184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184</v>
      </c>
      <c r="BM136" s="16" t="s">
        <v>417</v>
      </c>
    </row>
    <row r="137" spans="2:65" s="12" customFormat="1">
      <c r="B137" s="158"/>
      <c r="D137" s="151" t="s">
        <v>142</v>
      </c>
      <c r="E137" s="159" t="s">
        <v>1</v>
      </c>
      <c r="F137" s="160" t="s">
        <v>75</v>
      </c>
      <c r="H137" s="161">
        <v>2</v>
      </c>
      <c r="I137" s="162"/>
      <c r="L137" s="158"/>
      <c r="M137" s="163"/>
      <c r="N137" s="164"/>
      <c r="O137" s="164"/>
      <c r="P137" s="164"/>
      <c r="Q137" s="164"/>
      <c r="R137" s="164"/>
      <c r="S137" s="164"/>
      <c r="T137" s="165"/>
      <c r="AT137" s="159" t="s">
        <v>142</v>
      </c>
      <c r="AU137" s="159" t="s">
        <v>75</v>
      </c>
      <c r="AV137" s="12" t="s">
        <v>75</v>
      </c>
      <c r="AW137" s="12" t="s">
        <v>28</v>
      </c>
      <c r="AX137" s="12" t="s">
        <v>73</v>
      </c>
      <c r="AY137" s="159" t="s">
        <v>132</v>
      </c>
    </row>
    <row r="138" spans="2:65" s="1" customFormat="1" ht="16.5" customHeight="1">
      <c r="B138" s="137"/>
      <c r="C138" s="174" t="s">
        <v>418</v>
      </c>
      <c r="D138" s="174" t="s">
        <v>168</v>
      </c>
      <c r="E138" s="175" t="s">
        <v>419</v>
      </c>
      <c r="F138" s="176" t="s">
        <v>420</v>
      </c>
      <c r="G138" s="177" t="s">
        <v>198</v>
      </c>
      <c r="H138" s="178">
        <v>2.1</v>
      </c>
      <c r="I138" s="179"/>
      <c r="J138" s="180">
        <f>ROUND(I138*H138,2)</f>
        <v>0</v>
      </c>
      <c r="K138" s="176" t="s">
        <v>140</v>
      </c>
      <c r="L138" s="181"/>
      <c r="M138" s="182" t="s">
        <v>1</v>
      </c>
      <c r="N138" s="183" t="s">
        <v>36</v>
      </c>
      <c r="O138" s="47"/>
      <c r="P138" s="147">
        <f>O138*H138</f>
        <v>0</v>
      </c>
      <c r="Q138" s="147">
        <v>1.1000000000000001E-3</v>
      </c>
      <c r="R138" s="147">
        <f>Q138*H138</f>
        <v>2.3100000000000004E-3</v>
      </c>
      <c r="S138" s="147">
        <v>0</v>
      </c>
      <c r="T138" s="148">
        <f>S138*H138</f>
        <v>0</v>
      </c>
      <c r="AR138" s="16" t="s">
        <v>271</v>
      </c>
      <c r="AT138" s="16" t="s">
        <v>168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184</v>
      </c>
      <c r="BM138" s="16" t="s">
        <v>421</v>
      </c>
    </row>
    <row r="139" spans="2:65" s="12" customFormat="1">
      <c r="B139" s="158"/>
      <c r="D139" s="151" t="s">
        <v>142</v>
      </c>
      <c r="E139" s="159" t="s">
        <v>1</v>
      </c>
      <c r="F139" s="160" t="s">
        <v>422</v>
      </c>
      <c r="H139" s="161">
        <v>2.1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73</v>
      </c>
      <c r="AY139" s="159" t="s">
        <v>132</v>
      </c>
    </row>
    <row r="140" spans="2:65" s="1" customFormat="1" ht="16.5" customHeight="1">
      <c r="B140" s="137"/>
      <c r="C140" s="138" t="s">
        <v>423</v>
      </c>
      <c r="D140" s="138" t="s">
        <v>136</v>
      </c>
      <c r="E140" s="139" t="s">
        <v>424</v>
      </c>
      <c r="F140" s="140" t="s">
        <v>425</v>
      </c>
      <c r="G140" s="141" t="s">
        <v>281</v>
      </c>
      <c r="H140" s="184"/>
      <c r="I140" s="143"/>
      <c r="J140" s="144">
        <f>ROUND(I140*H140,2)</f>
        <v>0</v>
      </c>
      <c r="K140" s="140" t="s">
        <v>140</v>
      </c>
      <c r="L140" s="28"/>
      <c r="M140" s="188" t="s">
        <v>1</v>
      </c>
      <c r="N140" s="189" t="s">
        <v>36</v>
      </c>
      <c r="O140" s="190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AR140" s="16" t="s">
        <v>184</v>
      </c>
      <c r="AT140" s="16" t="s">
        <v>136</v>
      </c>
      <c r="AU140" s="16" t="s">
        <v>75</v>
      </c>
      <c r="AY140" s="16" t="s">
        <v>132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6" t="s">
        <v>73</v>
      </c>
      <c r="BK140" s="149">
        <f>ROUND(I140*H140,2)</f>
        <v>0</v>
      </c>
      <c r="BL140" s="16" t="s">
        <v>184</v>
      </c>
      <c r="BM140" s="16" t="s">
        <v>426</v>
      </c>
    </row>
    <row r="141" spans="2:65" s="1" customFormat="1" ht="6.95" customHeight="1">
      <c r="B141" s="37"/>
      <c r="C141" s="38"/>
      <c r="D141" s="38"/>
      <c r="E141" s="38"/>
      <c r="F141" s="38"/>
      <c r="G141" s="38"/>
      <c r="H141" s="38"/>
      <c r="I141" s="98"/>
      <c r="J141" s="38"/>
      <c r="K141" s="38"/>
      <c r="L141" s="28"/>
    </row>
  </sheetData>
  <autoFilter ref="C87:K140"/>
  <mergeCells count="12">
    <mergeCell ref="E50:H50"/>
    <mergeCell ref="E78:H78"/>
    <mergeCell ref="E80:H80"/>
    <mergeCell ref="L2:V2"/>
    <mergeCell ref="J20:K20"/>
    <mergeCell ref="J23:K23"/>
    <mergeCell ref="E7:H7"/>
    <mergeCell ref="E9:H9"/>
    <mergeCell ref="E18:H18"/>
    <mergeCell ref="E27:H27"/>
    <mergeCell ref="E48:H48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94"/>
  <sheetViews>
    <sheetView showGridLines="0" topLeftCell="A74" workbookViewId="0">
      <selection activeCell="I61" sqref="I6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427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3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ROUND(J92,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ROUND((SUM(BE92:BE293)),  2)</f>
        <v>0</v>
      </c>
      <c r="I33" s="90">
        <v>0.21</v>
      </c>
      <c r="J33" s="89">
        <f>ROUND(((SUM(BE92:BE293))*I33),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ROUND((SUM(BF92:BF293)),  2)</f>
        <v>0</v>
      </c>
      <c r="I34" s="90">
        <v>0.15</v>
      </c>
      <c r="J34" s="89">
        <f>ROUND(((SUM(BF92:BF293))*I34),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ROUND((SUM(BG92:BG293)),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ROUND((SUM(BH92:BH293)),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ROUND((SUM(BI92:BI293)),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03 - SO 03- Opravy podlah a odvodnění balkonu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J92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J93</f>
        <v>0</v>
      </c>
      <c r="L60" s="104"/>
    </row>
    <row r="61" spans="2:47" s="8" customFormat="1" ht="19.899999999999999" customHeight="1">
      <c r="B61" s="109"/>
      <c r="D61" s="110" t="s">
        <v>339</v>
      </c>
      <c r="E61" s="111"/>
      <c r="F61" s="111"/>
      <c r="G61" s="111"/>
      <c r="H61" s="111"/>
      <c r="I61" s="112"/>
      <c r="J61" s="113">
        <f>J94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J114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J138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J163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J169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J171</f>
        <v>0</v>
      </c>
      <c r="L66" s="104"/>
    </row>
    <row r="67" spans="2:12" s="8" customFormat="1" ht="19.899999999999999" customHeight="1">
      <c r="B67" s="109"/>
      <c r="D67" s="110" t="s">
        <v>428</v>
      </c>
      <c r="E67" s="111"/>
      <c r="F67" s="111"/>
      <c r="G67" s="111"/>
      <c r="H67" s="111"/>
      <c r="I67" s="112"/>
      <c r="J67" s="113">
        <f>J172</f>
        <v>0</v>
      </c>
      <c r="L67" s="109"/>
    </row>
    <row r="68" spans="2:12" s="8" customFormat="1" ht="19.899999999999999" customHeight="1">
      <c r="B68" s="109"/>
      <c r="D68" s="110" t="s">
        <v>429</v>
      </c>
      <c r="E68" s="111"/>
      <c r="F68" s="111"/>
      <c r="G68" s="111"/>
      <c r="H68" s="111"/>
      <c r="I68" s="112"/>
      <c r="J68" s="113">
        <f>J188</f>
        <v>0</v>
      </c>
      <c r="L68" s="109"/>
    </row>
    <row r="69" spans="2:12" s="8" customFormat="1" ht="19.899999999999999" customHeight="1">
      <c r="B69" s="109"/>
      <c r="D69" s="110" t="s">
        <v>430</v>
      </c>
      <c r="E69" s="111"/>
      <c r="F69" s="111"/>
      <c r="G69" s="111"/>
      <c r="H69" s="111"/>
      <c r="I69" s="112"/>
      <c r="J69" s="113">
        <f>J218</f>
        <v>0</v>
      </c>
      <c r="L69" s="109"/>
    </row>
    <row r="70" spans="2:12" s="8" customFormat="1" ht="19.899999999999999" customHeight="1">
      <c r="B70" s="109"/>
      <c r="D70" s="110" t="s">
        <v>112</v>
      </c>
      <c r="E70" s="111"/>
      <c r="F70" s="111"/>
      <c r="G70" s="111"/>
      <c r="H70" s="111"/>
      <c r="I70" s="112"/>
      <c r="J70" s="113">
        <f>J247</f>
        <v>0</v>
      </c>
      <c r="L70" s="109"/>
    </row>
    <row r="71" spans="2:12" s="8" customFormat="1" ht="19.899999999999999" customHeight="1">
      <c r="B71" s="109"/>
      <c r="D71" s="110" t="s">
        <v>340</v>
      </c>
      <c r="E71" s="111"/>
      <c r="F71" s="111"/>
      <c r="G71" s="111"/>
      <c r="H71" s="111"/>
      <c r="I71" s="112"/>
      <c r="J71" s="113">
        <f>J255</f>
        <v>0</v>
      </c>
      <c r="L71" s="109"/>
    </row>
    <row r="72" spans="2:12" s="8" customFormat="1" ht="19.899999999999999" customHeight="1">
      <c r="B72" s="109"/>
      <c r="D72" s="110" t="s">
        <v>114</v>
      </c>
      <c r="E72" s="111"/>
      <c r="F72" s="111"/>
      <c r="G72" s="111"/>
      <c r="H72" s="111"/>
      <c r="I72" s="112"/>
      <c r="J72" s="113">
        <f>J269</f>
        <v>0</v>
      </c>
      <c r="L72" s="109"/>
    </row>
    <row r="73" spans="2:12" s="1" customFormat="1" ht="21.75" customHeight="1">
      <c r="B73" s="28"/>
      <c r="I73" s="82"/>
      <c r="L73" s="28"/>
    </row>
    <row r="74" spans="2:12" s="1" customFormat="1" ht="6.95" customHeight="1">
      <c r="B74" s="37"/>
      <c r="C74" s="38"/>
      <c r="D74" s="38"/>
      <c r="E74" s="38"/>
      <c r="F74" s="38"/>
      <c r="G74" s="38"/>
      <c r="H74" s="38"/>
      <c r="I74" s="98"/>
      <c r="J74" s="38"/>
      <c r="K74" s="38"/>
      <c r="L74" s="28"/>
    </row>
    <row r="78" spans="2:12" s="1" customFormat="1" ht="6.95" customHeight="1">
      <c r="B78" s="39"/>
      <c r="C78" s="40"/>
      <c r="D78" s="40"/>
      <c r="E78" s="40"/>
      <c r="F78" s="40"/>
      <c r="G78" s="40"/>
      <c r="H78" s="40"/>
      <c r="I78" s="99"/>
      <c r="J78" s="40"/>
      <c r="K78" s="40"/>
      <c r="L78" s="28"/>
    </row>
    <row r="79" spans="2:12" s="1" customFormat="1" ht="24.95" customHeight="1">
      <c r="B79" s="28"/>
      <c r="C79" s="20" t="s">
        <v>117</v>
      </c>
      <c r="I79" s="82"/>
      <c r="L79" s="28"/>
    </row>
    <row r="80" spans="2:12" s="1" customFormat="1" ht="6.95" customHeight="1">
      <c r="B80" s="28"/>
      <c r="I80" s="82"/>
      <c r="L80" s="28"/>
    </row>
    <row r="81" spans="2:65" s="1" customFormat="1" ht="12" customHeight="1">
      <c r="B81" s="28"/>
      <c r="C81" s="25" t="s">
        <v>16</v>
      </c>
      <c r="I81" s="82"/>
      <c r="L81" s="28"/>
    </row>
    <row r="82" spans="2:65" s="1" customFormat="1" ht="16.5" customHeight="1">
      <c r="B82" s="28"/>
      <c r="E82" s="258" t="str">
        <f>E7</f>
        <v>SOB Křižanovice, oprava objektu č.p. 35</v>
      </c>
      <c r="F82" s="259"/>
      <c r="G82" s="259"/>
      <c r="H82" s="259"/>
      <c r="I82" s="82"/>
      <c r="L82" s="28"/>
    </row>
    <row r="83" spans="2:65" s="1" customFormat="1" ht="12" customHeight="1">
      <c r="B83" s="28"/>
      <c r="C83" s="25" t="s">
        <v>98</v>
      </c>
      <c r="I83" s="82"/>
      <c r="L83" s="28"/>
    </row>
    <row r="84" spans="2:65" s="1" customFormat="1" ht="16.5" customHeight="1">
      <c r="B84" s="28"/>
      <c r="E84" s="246" t="str">
        <f>E9</f>
        <v>03 - SO 03- Opravy podlah a odvodnění balkonu</v>
      </c>
      <c r="F84" s="257"/>
      <c r="G84" s="257"/>
      <c r="H84" s="257"/>
      <c r="I84" s="82"/>
      <c r="L84" s="28"/>
    </row>
    <row r="85" spans="2:65" s="1" customFormat="1" ht="6.95" customHeight="1">
      <c r="B85" s="28"/>
      <c r="I85" s="82"/>
      <c r="L85" s="28"/>
    </row>
    <row r="86" spans="2:65" s="1" customFormat="1" ht="12" customHeight="1">
      <c r="B86" s="28"/>
      <c r="C86" s="25" t="s">
        <v>19</v>
      </c>
      <c r="F86" s="16" t="str">
        <f>F12</f>
        <v>Křižanovice</v>
      </c>
      <c r="I86" s="83" t="s">
        <v>21</v>
      </c>
      <c r="J86" s="44" t="str">
        <f>IF(J12="","",J12)</f>
        <v>8. 1. 2019</v>
      </c>
      <c r="L86" s="28"/>
    </row>
    <row r="87" spans="2:65" s="1" customFormat="1" ht="6.95" customHeight="1">
      <c r="B87" s="28"/>
      <c r="I87" s="82"/>
      <c r="L87" s="28"/>
    </row>
    <row r="88" spans="2:65" s="1" customFormat="1" ht="13.7" customHeight="1">
      <c r="B88" s="28"/>
      <c r="C88" s="25" t="s">
        <v>23</v>
      </c>
      <c r="F88" s="16" t="str">
        <f>E15</f>
        <v>Povodí Labe, státní podnik, Víta Nejedlého 951, 500 03 Hradec Králové</v>
      </c>
      <c r="I88" s="83" t="s">
        <v>27</v>
      </c>
      <c r="J88" s="214" t="s">
        <v>931</v>
      </c>
      <c r="L88" s="28"/>
    </row>
    <row r="89" spans="2:65" s="1" customFormat="1" ht="13.7" customHeight="1">
      <c r="B89" s="28"/>
      <c r="C89" s="25" t="s">
        <v>26</v>
      </c>
      <c r="F89" s="16" t="str">
        <f>IF(E18="","",E18)</f>
        <v>Bude vybrán na základě výběrového řízení</v>
      </c>
      <c r="I89" s="83" t="s">
        <v>29</v>
      </c>
      <c r="J89" s="214" t="s">
        <v>930</v>
      </c>
      <c r="L89" s="28"/>
    </row>
    <row r="90" spans="2:65" s="1" customFormat="1" ht="10.35" customHeight="1">
      <c r="B90" s="28"/>
      <c r="I90" s="82"/>
      <c r="L90" s="28"/>
    </row>
    <row r="91" spans="2:65" s="9" customFormat="1" ht="29.25" customHeight="1">
      <c r="B91" s="114"/>
      <c r="C91" s="115" t="s">
        <v>118</v>
      </c>
      <c r="D91" s="116" t="s">
        <v>50</v>
      </c>
      <c r="E91" s="116" t="s">
        <v>46</v>
      </c>
      <c r="F91" s="116" t="s">
        <v>47</v>
      </c>
      <c r="G91" s="116" t="s">
        <v>119</v>
      </c>
      <c r="H91" s="116" t="s">
        <v>120</v>
      </c>
      <c r="I91" s="117" t="s">
        <v>121</v>
      </c>
      <c r="J91" s="118" t="s">
        <v>102</v>
      </c>
      <c r="K91" s="119" t="s">
        <v>122</v>
      </c>
      <c r="L91" s="114"/>
      <c r="M91" s="51" t="s">
        <v>1</v>
      </c>
      <c r="N91" s="52" t="s">
        <v>35</v>
      </c>
      <c r="O91" s="52" t="s">
        <v>123</v>
      </c>
      <c r="P91" s="52" t="s">
        <v>124</v>
      </c>
      <c r="Q91" s="52" t="s">
        <v>125</v>
      </c>
      <c r="R91" s="52" t="s">
        <v>126</v>
      </c>
      <c r="S91" s="52" t="s">
        <v>127</v>
      </c>
      <c r="T91" s="53" t="s">
        <v>128</v>
      </c>
    </row>
    <row r="92" spans="2:65" s="1" customFormat="1" ht="22.9" customHeight="1">
      <c r="B92" s="28"/>
      <c r="C92" s="56" t="s">
        <v>129</v>
      </c>
      <c r="I92" s="82"/>
      <c r="J92" s="120">
        <f>BK92</f>
        <v>0</v>
      </c>
      <c r="L92" s="28"/>
      <c r="M92" s="54"/>
      <c r="N92" s="45"/>
      <c r="O92" s="45"/>
      <c r="P92" s="121">
        <f>P93+P171</f>
        <v>0</v>
      </c>
      <c r="Q92" s="45"/>
      <c r="R92" s="121">
        <f>R93+R171</f>
        <v>11.56466168</v>
      </c>
      <c r="S92" s="45"/>
      <c r="T92" s="122">
        <f>T93+T171</f>
        <v>12.572019999999998</v>
      </c>
      <c r="AT92" s="16" t="s">
        <v>64</v>
      </c>
      <c r="AU92" s="16" t="s">
        <v>104</v>
      </c>
      <c r="BK92" s="123">
        <f>BK93+BK171</f>
        <v>0</v>
      </c>
    </row>
    <row r="93" spans="2:65" s="10" customFormat="1" ht="25.9" customHeight="1">
      <c r="B93" s="124"/>
      <c r="D93" s="125" t="s">
        <v>64</v>
      </c>
      <c r="E93" s="126" t="s">
        <v>130</v>
      </c>
      <c r="F93" s="126" t="s">
        <v>131</v>
      </c>
      <c r="I93" s="127"/>
      <c r="J93" s="128">
        <f>BK93</f>
        <v>0</v>
      </c>
      <c r="L93" s="124"/>
      <c r="M93" s="129"/>
      <c r="N93" s="130"/>
      <c r="O93" s="130"/>
      <c r="P93" s="131">
        <f>P94+P114+P138+P163+P169</f>
        <v>0</v>
      </c>
      <c r="Q93" s="130"/>
      <c r="R93" s="131">
        <f>R94+R114+R138+R163+R169</f>
        <v>10.849888080000001</v>
      </c>
      <c r="S93" s="130"/>
      <c r="T93" s="132">
        <f>T94+T114+T138+T163+T169</f>
        <v>11.607319999999998</v>
      </c>
      <c r="AR93" s="125" t="s">
        <v>73</v>
      </c>
      <c r="AT93" s="133" t="s">
        <v>64</v>
      </c>
      <c r="AU93" s="133" t="s">
        <v>65</v>
      </c>
      <c r="AY93" s="125" t="s">
        <v>132</v>
      </c>
      <c r="BK93" s="134">
        <f>BK94+BK114+BK138+BK163+BK169</f>
        <v>0</v>
      </c>
    </row>
    <row r="94" spans="2:65" s="10" customFormat="1" ht="22.9" customHeight="1">
      <c r="B94" s="124"/>
      <c r="D94" s="125" t="s">
        <v>64</v>
      </c>
      <c r="E94" s="135" t="s">
        <v>342</v>
      </c>
      <c r="F94" s="135" t="s">
        <v>343</v>
      </c>
      <c r="I94" s="127"/>
      <c r="J94" s="136">
        <f>BK94</f>
        <v>0</v>
      </c>
      <c r="L94" s="124"/>
      <c r="M94" s="129"/>
      <c r="N94" s="130"/>
      <c r="O94" s="130"/>
      <c r="P94" s="131">
        <f>SUM(P95:P113)</f>
        <v>0</v>
      </c>
      <c r="Q94" s="130"/>
      <c r="R94" s="131">
        <f>SUM(R95:R113)</f>
        <v>1.8374245200000001</v>
      </c>
      <c r="S94" s="130"/>
      <c r="T94" s="132">
        <f>SUM(T95:T113)</f>
        <v>0</v>
      </c>
      <c r="AR94" s="125" t="s">
        <v>73</v>
      </c>
      <c r="AT94" s="133" t="s">
        <v>64</v>
      </c>
      <c r="AU94" s="133" t="s">
        <v>73</v>
      </c>
      <c r="AY94" s="125" t="s">
        <v>132</v>
      </c>
      <c r="BK94" s="134">
        <f>SUM(BK95:BK113)</f>
        <v>0</v>
      </c>
    </row>
    <row r="95" spans="2:65" s="1" customFormat="1" ht="16.5" customHeight="1">
      <c r="B95" s="137"/>
      <c r="C95" s="138" t="s">
        <v>73</v>
      </c>
      <c r="D95" s="138" t="s">
        <v>136</v>
      </c>
      <c r="E95" s="139" t="s">
        <v>431</v>
      </c>
      <c r="F95" s="140" t="s">
        <v>432</v>
      </c>
      <c r="G95" s="141" t="s">
        <v>152</v>
      </c>
      <c r="H95" s="142">
        <v>6</v>
      </c>
      <c r="I95" s="143"/>
      <c r="J95" s="144">
        <f>ROUND(I95*H95,2)</f>
        <v>0</v>
      </c>
      <c r="K95" s="140" t="s">
        <v>140</v>
      </c>
      <c r="L95" s="28"/>
      <c r="M95" s="145" t="s">
        <v>1</v>
      </c>
      <c r="N95" s="146" t="s">
        <v>36</v>
      </c>
      <c r="O95" s="47"/>
      <c r="P95" s="147">
        <f>O95*H95</f>
        <v>0</v>
      </c>
      <c r="Q95" s="147">
        <v>0.10421999999999999</v>
      </c>
      <c r="R95" s="147">
        <f>Q95*H95</f>
        <v>0.62531999999999999</v>
      </c>
      <c r="S95" s="147">
        <v>0</v>
      </c>
      <c r="T95" s="148">
        <f>S95*H95</f>
        <v>0</v>
      </c>
      <c r="AR95" s="16" t="s">
        <v>133</v>
      </c>
      <c r="AT95" s="16" t="s">
        <v>136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133</v>
      </c>
      <c r="BM95" s="16" t="s">
        <v>433</v>
      </c>
    </row>
    <row r="96" spans="2:65" s="11" customFormat="1">
      <c r="B96" s="150"/>
      <c r="D96" s="151" t="s">
        <v>142</v>
      </c>
      <c r="E96" s="152" t="s">
        <v>1</v>
      </c>
      <c r="F96" s="153" t="s">
        <v>434</v>
      </c>
      <c r="H96" s="152" t="s">
        <v>1</v>
      </c>
      <c r="I96" s="154"/>
      <c r="L96" s="150"/>
      <c r="M96" s="155"/>
      <c r="N96" s="156"/>
      <c r="O96" s="156"/>
      <c r="P96" s="156"/>
      <c r="Q96" s="156"/>
      <c r="R96" s="156"/>
      <c r="S96" s="156"/>
      <c r="T96" s="157"/>
      <c r="AT96" s="152" t="s">
        <v>142</v>
      </c>
      <c r="AU96" s="152" t="s">
        <v>75</v>
      </c>
      <c r="AV96" s="11" t="s">
        <v>73</v>
      </c>
      <c r="AW96" s="11" t="s">
        <v>28</v>
      </c>
      <c r="AX96" s="11" t="s">
        <v>65</v>
      </c>
      <c r="AY96" s="152" t="s">
        <v>132</v>
      </c>
    </row>
    <row r="97" spans="2:65" s="12" customFormat="1">
      <c r="B97" s="158"/>
      <c r="D97" s="151" t="s">
        <v>142</v>
      </c>
      <c r="E97" s="159" t="s">
        <v>1</v>
      </c>
      <c r="F97" s="160" t="s">
        <v>435</v>
      </c>
      <c r="H97" s="161">
        <v>3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65</v>
      </c>
      <c r="AY97" s="159" t="s">
        <v>132</v>
      </c>
    </row>
    <row r="98" spans="2:65" s="11" customFormat="1">
      <c r="B98" s="150"/>
      <c r="D98" s="151" t="s">
        <v>142</v>
      </c>
      <c r="E98" s="152" t="s">
        <v>1</v>
      </c>
      <c r="F98" s="153" t="s">
        <v>436</v>
      </c>
      <c r="H98" s="152" t="s">
        <v>1</v>
      </c>
      <c r="I98" s="154"/>
      <c r="L98" s="150"/>
      <c r="M98" s="155"/>
      <c r="N98" s="156"/>
      <c r="O98" s="156"/>
      <c r="P98" s="156"/>
      <c r="Q98" s="156"/>
      <c r="R98" s="156"/>
      <c r="S98" s="156"/>
      <c r="T98" s="157"/>
      <c r="AT98" s="152" t="s">
        <v>142</v>
      </c>
      <c r="AU98" s="152" t="s">
        <v>75</v>
      </c>
      <c r="AV98" s="11" t="s">
        <v>73</v>
      </c>
      <c r="AW98" s="11" t="s">
        <v>28</v>
      </c>
      <c r="AX98" s="11" t="s">
        <v>65</v>
      </c>
      <c r="AY98" s="152" t="s">
        <v>132</v>
      </c>
    </row>
    <row r="99" spans="2:65" s="12" customFormat="1">
      <c r="B99" s="158"/>
      <c r="D99" s="151" t="s">
        <v>142</v>
      </c>
      <c r="E99" s="159" t="s">
        <v>1</v>
      </c>
      <c r="F99" s="160" t="s">
        <v>435</v>
      </c>
      <c r="H99" s="161">
        <v>3</v>
      </c>
      <c r="I99" s="162"/>
      <c r="L99" s="158"/>
      <c r="M99" s="163"/>
      <c r="N99" s="164"/>
      <c r="O99" s="164"/>
      <c r="P99" s="164"/>
      <c r="Q99" s="164"/>
      <c r="R99" s="164"/>
      <c r="S99" s="164"/>
      <c r="T99" s="165"/>
      <c r="AT99" s="159" t="s">
        <v>142</v>
      </c>
      <c r="AU99" s="159" t="s">
        <v>75</v>
      </c>
      <c r="AV99" s="12" t="s">
        <v>75</v>
      </c>
      <c r="AW99" s="12" t="s">
        <v>28</v>
      </c>
      <c r="AX99" s="12" t="s">
        <v>65</v>
      </c>
      <c r="AY99" s="159" t="s">
        <v>132</v>
      </c>
    </row>
    <row r="100" spans="2:65" s="13" customFormat="1">
      <c r="B100" s="166"/>
      <c r="D100" s="151" t="s">
        <v>142</v>
      </c>
      <c r="E100" s="167" t="s">
        <v>1</v>
      </c>
      <c r="F100" s="168" t="s">
        <v>146</v>
      </c>
      <c r="H100" s="169">
        <v>6</v>
      </c>
      <c r="I100" s="170"/>
      <c r="L100" s="166"/>
      <c r="M100" s="171"/>
      <c r="N100" s="172"/>
      <c r="O100" s="172"/>
      <c r="P100" s="172"/>
      <c r="Q100" s="172"/>
      <c r="R100" s="172"/>
      <c r="S100" s="172"/>
      <c r="T100" s="173"/>
      <c r="AT100" s="167" t="s">
        <v>142</v>
      </c>
      <c r="AU100" s="167" t="s">
        <v>75</v>
      </c>
      <c r="AV100" s="13" t="s">
        <v>133</v>
      </c>
      <c r="AW100" s="13" t="s">
        <v>28</v>
      </c>
      <c r="AX100" s="13" t="s">
        <v>73</v>
      </c>
      <c r="AY100" s="167" t="s">
        <v>132</v>
      </c>
    </row>
    <row r="101" spans="2:65" s="1" customFormat="1" ht="16.5" customHeight="1">
      <c r="B101" s="137"/>
      <c r="C101" s="138" t="s">
        <v>75</v>
      </c>
      <c r="D101" s="138" t="s">
        <v>136</v>
      </c>
      <c r="E101" s="139" t="s">
        <v>437</v>
      </c>
      <c r="F101" s="140" t="s">
        <v>438</v>
      </c>
      <c r="G101" s="141" t="s">
        <v>346</v>
      </c>
      <c r="H101" s="142">
        <v>0.49199999999999999</v>
      </c>
      <c r="I101" s="143"/>
      <c r="J101" s="144">
        <f>ROUND(I101*H101,2)</f>
        <v>0</v>
      </c>
      <c r="K101" s="140" t="s">
        <v>140</v>
      </c>
      <c r="L101" s="28"/>
      <c r="M101" s="145" t="s">
        <v>1</v>
      </c>
      <c r="N101" s="146" t="s">
        <v>36</v>
      </c>
      <c r="O101" s="47"/>
      <c r="P101" s="147">
        <f>O101*H101</f>
        <v>0</v>
      </c>
      <c r="Q101" s="147">
        <v>2.4533100000000001</v>
      </c>
      <c r="R101" s="147">
        <f>Q101*H101</f>
        <v>1.2070285199999999</v>
      </c>
      <c r="S101" s="147">
        <v>0</v>
      </c>
      <c r="T101" s="148">
        <f>S101*H101</f>
        <v>0</v>
      </c>
      <c r="AR101" s="16" t="s">
        <v>133</v>
      </c>
      <c r="AT101" s="16" t="s">
        <v>136</v>
      </c>
      <c r="AU101" s="16" t="s">
        <v>75</v>
      </c>
      <c r="AY101" s="16" t="s">
        <v>132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16" t="s">
        <v>73</v>
      </c>
      <c r="BK101" s="149">
        <f>ROUND(I101*H101,2)</f>
        <v>0</v>
      </c>
      <c r="BL101" s="16" t="s">
        <v>133</v>
      </c>
      <c r="BM101" s="16" t="s">
        <v>439</v>
      </c>
    </row>
    <row r="102" spans="2:65" s="11" customFormat="1">
      <c r="B102" s="150"/>
      <c r="D102" s="151" t="s">
        <v>142</v>
      </c>
      <c r="E102" s="152" t="s">
        <v>1</v>
      </c>
      <c r="F102" s="153" t="s">
        <v>440</v>
      </c>
      <c r="H102" s="152" t="s">
        <v>1</v>
      </c>
      <c r="I102" s="154"/>
      <c r="L102" s="150"/>
      <c r="M102" s="155"/>
      <c r="N102" s="156"/>
      <c r="O102" s="156"/>
      <c r="P102" s="156"/>
      <c r="Q102" s="156"/>
      <c r="R102" s="156"/>
      <c r="S102" s="156"/>
      <c r="T102" s="157"/>
      <c r="AT102" s="152" t="s">
        <v>142</v>
      </c>
      <c r="AU102" s="152" t="s">
        <v>75</v>
      </c>
      <c r="AV102" s="11" t="s">
        <v>73</v>
      </c>
      <c r="AW102" s="11" t="s">
        <v>28</v>
      </c>
      <c r="AX102" s="11" t="s">
        <v>65</v>
      </c>
      <c r="AY102" s="152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441</v>
      </c>
      <c r="H103" s="161">
        <v>0.222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442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443</v>
      </c>
      <c r="H105" s="161">
        <v>0.27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3" customFormat="1">
      <c r="B106" s="166"/>
      <c r="D106" s="151" t="s">
        <v>142</v>
      </c>
      <c r="E106" s="167" t="s">
        <v>1</v>
      </c>
      <c r="F106" s="168" t="s">
        <v>146</v>
      </c>
      <c r="H106" s="169">
        <v>0.49199999999999999</v>
      </c>
      <c r="I106" s="170"/>
      <c r="L106" s="166"/>
      <c r="M106" s="171"/>
      <c r="N106" s="172"/>
      <c r="O106" s="172"/>
      <c r="P106" s="172"/>
      <c r="Q106" s="172"/>
      <c r="R106" s="172"/>
      <c r="S106" s="172"/>
      <c r="T106" s="173"/>
      <c r="AT106" s="167" t="s">
        <v>142</v>
      </c>
      <c r="AU106" s="167" t="s">
        <v>75</v>
      </c>
      <c r="AV106" s="13" t="s">
        <v>133</v>
      </c>
      <c r="AW106" s="13" t="s">
        <v>28</v>
      </c>
      <c r="AX106" s="13" t="s">
        <v>73</v>
      </c>
      <c r="AY106" s="167" t="s">
        <v>132</v>
      </c>
    </row>
    <row r="107" spans="2:65" s="1" customFormat="1" ht="16.5" customHeight="1">
      <c r="B107" s="137"/>
      <c r="C107" s="138" t="s">
        <v>342</v>
      </c>
      <c r="D107" s="138" t="s">
        <v>136</v>
      </c>
      <c r="E107" s="139" t="s">
        <v>444</v>
      </c>
      <c r="F107" s="140" t="s">
        <v>445</v>
      </c>
      <c r="G107" s="141" t="s">
        <v>152</v>
      </c>
      <c r="H107" s="142">
        <v>5.4</v>
      </c>
      <c r="I107" s="143"/>
      <c r="J107" s="144">
        <f>ROUND(I107*H107,2)</f>
        <v>0</v>
      </c>
      <c r="K107" s="140" t="s">
        <v>140</v>
      </c>
      <c r="L107" s="28"/>
      <c r="M107" s="145" t="s">
        <v>1</v>
      </c>
      <c r="N107" s="146" t="s">
        <v>36</v>
      </c>
      <c r="O107" s="47"/>
      <c r="P107" s="147">
        <f>O107*H107</f>
        <v>0</v>
      </c>
      <c r="Q107" s="147">
        <v>9.3999999999999997E-4</v>
      </c>
      <c r="R107" s="147">
        <f>Q107*H107</f>
        <v>5.0759999999999998E-3</v>
      </c>
      <c r="S107" s="147">
        <v>0</v>
      </c>
      <c r="T107" s="148">
        <f>S107*H107</f>
        <v>0</v>
      </c>
      <c r="AR107" s="16" t="s">
        <v>133</v>
      </c>
      <c r="AT107" s="16" t="s">
        <v>136</v>
      </c>
      <c r="AU107" s="16" t="s">
        <v>75</v>
      </c>
      <c r="AY107" s="16" t="s">
        <v>132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16" t="s">
        <v>73</v>
      </c>
      <c r="BK107" s="149">
        <f>ROUND(I107*H107,2)</f>
        <v>0</v>
      </c>
      <c r="BL107" s="16" t="s">
        <v>133</v>
      </c>
      <c r="BM107" s="16" t="s">
        <v>446</v>
      </c>
    </row>
    <row r="108" spans="2:65" s="11" customFormat="1">
      <c r="B108" s="150"/>
      <c r="D108" s="151" t="s">
        <v>142</v>
      </c>
      <c r="E108" s="152" t="s">
        <v>1</v>
      </c>
      <c r="F108" s="153" t="s">
        <v>440</v>
      </c>
      <c r="H108" s="152" t="s">
        <v>1</v>
      </c>
      <c r="I108" s="154"/>
      <c r="L108" s="150"/>
      <c r="M108" s="155"/>
      <c r="N108" s="156"/>
      <c r="O108" s="156"/>
      <c r="P108" s="156"/>
      <c r="Q108" s="156"/>
      <c r="R108" s="156"/>
      <c r="S108" s="156"/>
      <c r="T108" s="157"/>
      <c r="AT108" s="152" t="s">
        <v>142</v>
      </c>
      <c r="AU108" s="152" t="s">
        <v>75</v>
      </c>
      <c r="AV108" s="11" t="s">
        <v>73</v>
      </c>
      <c r="AW108" s="11" t="s">
        <v>28</v>
      </c>
      <c r="AX108" s="11" t="s">
        <v>65</v>
      </c>
      <c r="AY108" s="152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447</v>
      </c>
      <c r="H109" s="161">
        <v>2.4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1" customFormat="1">
      <c r="B110" s="150"/>
      <c r="D110" s="151" t="s">
        <v>142</v>
      </c>
      <c r="E110" s="152" t="s">
        <v>1</v>
      </c>
      <c r="F110" s="153" t="s">
        <v>442</v>
      </c>
      <c r="H110" s="152" t="s">
        <v>1</v>
      </c>
      <c r="I110" s="154"/>
      <c r="L110" s="150"/>
      <c r="M110" s="155"/>
      <c r="N110" s="156"/>
      <c r="O110" s="156"/>
      <c r="P110" s="156"/>
      <c r="Q110" s="156"/>
      <c r="R110" s="156"/>
      <c r="S110" s="156"/>
      <c r="T110" s="157"/>
      <c r="AT110" s="152" t="s">
        <v>142</v>
      </c>
      <c r="AU110" s="152" t="s">
        <v>75</v>
      </c>
      <c r="AV110" s="11" t="s">
        <v>73</v>
      </c>
      <c r="AW110" s="11" t="s">
        <v>28</v>
      </c>
      <c r="AX110" s="11" t="s">
        <v>65</v>
      </c>
      <c r="AY110" s="152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448</v>
      </c>
      <c r="H111" s="161">
        <v>3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3" customFormat="1">
      <c r="B112" s="166"/>
      <c r="D112" s="151" t="s">
        <v>142</v>
      </c>
      <c r="E112" s="167" t="s">
        <v>1</v>
      </c>
      <c r="F112" s="168" t="s">
        <v>146</v>
      </c>
      <c r="H112" s="169">
        <v>5.4</v>
      </c>
      <c r="I112" s="170"/>
      <c r="L112" s="166"/>
      <c r="M112" s="171"/>
      <c r="N112" s="172"/>
      <c r="O112" s="172"/>
      <c r="P112" s="172"/>
      <c r="Q112" s="172"/>
      <c r="R112" s="172"/>
      <c r="S112" s="172"/>
      <c r="T112" s="173"/>
      <c r="AT112" s="167" t="s">
        <v>142</v>
      </c>
      <c r="AU112" s="167" t="s">
        <v>75</v>
      </c>
      <c r="AV112" s="13" t="s">
        <v>133</v>
      </c>
      <c r="AW112" s="13" t="s">
        <v>28</v>
      </c>
      <c r="AX112" s="13" t="s">
        <v>73</v>
      </c>
      <c r="AY112" s="167" t="s">
        <v>132</v>
      </c>
    </row>
    <row r="113" spans="2:65" s="1" customFormat="1" ht="16.5" customHeight="1">
      <c r="B113" s="137"/>
      <c r="C113" s="138" t="s">
        <v>133</v>
      </c>
      <c r="D113" s="138" t="s">
        <v>136</v>
      </c>
      <c r="E113" s="139" t="s">
        <v>449</v>
      </c>
      <c r="F113" s="140" t="s">
        <v>450</v>
      </c>
      <c r="G113" s="141" t="s">
        <v>152</v>
      </c>
      <c r="H113" s="142">
        <v>5.4</v>
      </c>
      <c r="I113" s="143"/>
      <c r="J113" s="144">
        <f>ROUND(I113*H113,2)</f>
        <v>0</v>
      </c>
      <c r="K113" s="140" t="s">
        <v>140</v>
      </c>
      <c r="L113" s="28"/>
      <c r="M113" s="145" t="s">
        <v>1</v>
      </c>
      <c r="N113" s="146" t="s">
        <v>36</v>
      </c>
      <c r="O113" s="47"/>
      <c r="P113" s="147">
        <f>O113*H113</f>
        <v>0</v>
      </c>
      <c r="Q113" s="147">
        <v>0</v>
      </c>
      <c r="R113" s="147">
        <f>Q113*H113</f>
        <v>0</v>
      </c>
      <c r="S113" s="147">
        <v>0</v>
      </c>
      <c r="T113" s="148">
        <f>S113*H113</f>
        <v>0</v>
      </c>
      <c r="AR113" s="16" t="s">
        <v>133</v>
      </c>
      <c r="AT113" s="16" t="s">
        <v>136</v>
      </c>
      <c r="AU113" s="16" t="s">
        <v>75</v>
      </c>
      <c r="AY113" s="16" t="s">
        <v>132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16" t="s">
        <v>73</v>
      </c>
      <c r="BK113" s="149">
        <f>ROUND(I113*H113,2)</f>
        <v>0</v>
      </c>
      <c r="BL113" s="16" t="s">
        <v>133</v>
      </c>
      <c r="BM113" s="16" t="s">
        <v>451</v>
      </c>
    </row>
    <row r="114" spans="2:65" s="10" customFormat="1" ht="22.9" customHeight="1">
      <c r="B114" s="124"/>
      <c r="D114" s="125" t="s">
        <v>64</v>
      </c>
      <c r="E114" s="135" t="s">
        <v>147</v>
      </c>
      <c r="F114" s="135" t="s">
        <v>148</v>
      </c>
      <c r="I114" s="127"/>
      <c r="J114" s="136">
        <f>BK114</f>
        <v>0</v>
      </c>
      <c r="L114" s="124"/>
      <c r="M114" s="129"/>
      <c r="N114" s="130"/>
      <c r="O114" s="130"/>
      <c r="P114" s="131">
        <f>SUM(P115:P137)</f>
        <v>0</v>
      </c>
      <c r="Q114" s="130"/>
      <c r="R114" s="131">
        <f>SUM(R115:R137)</f>
        <v>9.0124635600000005</v>
      </c>
      <c r="S114" s="130"/>
      <c r="T114" s="132">
        <f>SUM(T115:T137)</f>
        <v>0</v>
      </c>
      <c r="AR114" s="125" t="s">
        <v>73</v>
      </c>
      <c r="AT114" s="133" t="s">
        <v>64</v>
      </c>
      <c r="AU114" s="133" t="s">
        <v>73</v>
      </c>
      <c r="AY114" s="125" t="s">
        <v>132</v>
      </c>
      <c r="BK114" s="134">
        <f>SUM(BK115:BK137)</f>
        <v>0</v>
      </c>
    </row>
    <row r="115" spans="2:65" s="1" customFormat="1" ht="16.5" customHeight="1">
      <c r="B115" s="137"/>
      <c r="C115" s="138" t="s">
        <v>452</v>
      </c>
      <c r="D115" s="138" t="s">
        <v>136</v>
      </c>
      <c r="E115" s="139" t="s">
        <v>453</v>
      </c>
      <c r="F115" s="140" t="s">
        <v>454</v>
      </c>
      <c r="G115" s="141" t="s">
        <v>346</v>
      </c>
      <c r="H115" s="142">
        <v>2.9820000000000002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2.45329</v>
      </c>
      <c r="R115" s="147">
        <f>Q115*H115</f>
        <v>7.3157107800000007</v>
      </c>
      <c r="S115" s="147">
        <v>0</v>
      </c>
      <c r="T115" s="148">
        <f>S115*H115</f>
        <v>0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455</v>
      </c>
    </row>
    <row r="116" spans="2:65" s="11" customFormat="1">
      <c r="B116" s="150"/>
      <c r="D116" s="151" t="s">
        <v>142</v>
      </c>
      <c r="E116" s="152" t="s">
        <v>1</v>
      </c>
      <c r="F116" s="153" t="s">
        <v>456</v>
      </c>
      <c r="H116" s="152" t="s">
        <v>1</v>
      </c>
      <c r="I116" s="154"/>
      <c r="L116" s="150"/>
      <c r="M116" s="155"/>
      <c r="N116" s="156"/>
      <c r="O116" s="156"/>
      <c r="P116" s="156"/>
      <c r="Q116" s="156"/>
      <c r="R116" s="156"/>
      <c r="S116" s="156"/>
      <c r="T116" s="157"/>
      <c r="AT116" s="152" t="s">
        <v>142</v>
      </c>
      <c r="AU116" s="152" t="s">
        <v>75</v>
      </c>
      <c r="AV116" s="11" t="s">
        <v>73</v>
      </c>
      <c r="AW116" s="11" t="s">
        <v>28</v>
      </c>
      <c r="AX116" s="11" t="s">
        <v>65</v>
      </c>
      <c r="AY116" s="152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457</v>
      </c>
      <c r="H117" s="161">
        <v>1.232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1" customFormat="1">
      <c r="B118" s="150"/>
      <c r="D118" s="151" t="s">
        <v>142</v>
      </c>
      <c r="E118" s="152" t="s">
        <v>1</v>
      </c>
      <c r="F118" s="153" t="s">
        <v>458</v>
      </c>
      <c r="H118" s="152" t="s">
        <v>1</v>
      </c>
      <c r="I118" s="154"/>
      <c r="L118" s="150"/>
      <c r="M118" s="155"/>
      <c r="N118" s="156"/>
      <c r="O118" s="156"/>
      <c r="P118" s="156"/>
      <c r="Q118" s="156"/>
      <c r="R118" s="156"/>
      <c r="S118" s="156"/>
      <c r="T118" s="157"/>
      <c r="AT118" s="152" t="s">
        <v>142</v>
      </c>
      <c r="AU118" s="152" t="s">
        <v>75</v>
      </c>
      <c r="AV118" s="11" t="s">
        <v>73</v>
      </c>
      <c r="AW118" s="11" t="s">
        <v>28</v>
      </c>
      <c r="AX118" s="11" t="s">
        <v>65</v>
      </c>
      <c r="AY118" s="152" t="s">
        <v>132</v>
      </c>
    </row>
    <row r="119" spans="2:65" s="12" customFormat="1">
      <c r="B119" s="158"/>
      <c r="D119" s="151" t="s">
        <v>142</v>
      </c>
      <c r="E119" s="159" t="s">
        <v>1</v>
      </c>
      <c r="F119" s="160" t="s">
        <v>459</v>
      </c>
      <c r="H119" s="161">
        <v>0.44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65</v>
      </c>
      <c r="AY119" s="159" t="s">
        <v>132</v>
      </c>
    </row>
    <row r="120" spans="2:65" s="11" customFormat="1">
      <c r="B120" s="150"/>
      <c r="D120" s="151" t="s">
        <v>142</v>
      </c>
      <c r="E120" s="152" t="s">
        <v>1</v>
      </c>
      <c r="F120" s="153" t="s">
        <v>460</v>
      </c>
      <c r="H120" s="152" t="s">
        <v>1</v>
      </c>
      <c r="I120" s="154"/>
      <c r="L120" s="150"/>
      <c r="M120" s="155"/>
      <c r="N120" s="156"/>
      <c r="O120" s="156"/>
      <c r="P120" s="156"/>
      <c r="Q120" s="156"/>
      <c r="R120" s="156"/>
      <c r="S120" s="156"/>
      <c r="T120" s="157"/>
      <c r="AT120" s="152" t="s">
        <v>142</v>
      </c>
      <c r="AU120" s="152" t="s">
        <v>75</v>
      </c>
      <c r="AV120" s="11" t="s">
        <v>73</v>
      </c>
      <c r="AW120" s="11" t="s">
        <v>28</v>
      </c>
      <c r="AX120" s="11" t="s">
        <v>65</v>
      </c>
      <c r="AY120" s="152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461</v>
      </c>
      <c r="H121" s="161">
        <v>0.91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1" customFormat="1">
      <c r="B122" s="150"/>
      <c r="D122" s="151" t="s">
        <v>142</v>
      </c>
      <c r="E122" s="152" t="s">
        <v>1</v>
      </c>
      <c r="F122" s="153" t="s">
        <v>458</v>
      </c>
      <c r="H122" s="152" t="s">
        <v>1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2" t="s">
        <v>142</v>
      </c>
      <c r="AU122" s="152" t="s">
        <v>75</v>
      </c>
      <c r="AV122" s="11" t="s">
        <v>73</v>
      </c>
      <c r="AW122" s="11" t="s">
        <v>28</v>
      </c>
      <c r="AX122" s="11" t="s">
        <v>65</v>
      </c>
      <c r="AY122" s="152" t="s">
        <v>132</v>
      </c>
    </row>
    <row r="123" spans="2:65" s="12" customFormat="1">
      <c r="B123" s="158"/>
      <c r="D123" s="151" t="s">
        <v>142</v>
      </c>
      <c r="E123" s="159" t="s">
        <v>1</v>
      </c>
      <c r="F123" s="160" t="s">
        <v>462</v>
      </c>
      <c r="H123" s="161">
        <v>0.4</v>
      </c>
      <c r="I123" s="162"/>
      <c r="L123" s="158"/>
      <c r="M123" s="163"/>
      <c r="N123" s="164"/>
      <c r="O123" s="164"/>
      <c r="P123" s="164"/>
      <c r="Q123" s="164"/>
      <c r="R123" s="164"/>
      <c r="S123" s="164"/>
      <c r="T123" s="165"/>
      <c r="AT123" s="159" t="s">
        <v>142</v>
      </c>
      <c r="AU123" s="159" t="s">
        <v>75</v>
      </c>
      <c r="AV123" s="12" t="s">
        <v>75</v>
      </c>
      <c r="AW123" s="12" t="s">
        <v>28</v>
      </c>
      <c r="AX123" s="12" t="s">
        <v>65</v>
      </c>
      <c r="AY123" s="159" t="s">
        <v>132</v>
      </c>
    </row>
    <row r="124" spans="2:65" s="13" customFormat="1">
      <c r="B124" s="166"/>
      <c r="D124" s="151" t="s">
        <v>142</v>
      </c>
      <c r="E124" s="167" t="s">
        <v>1</v>
      </c>
      <c r="F124" s="168" t="s">
        <v>146</v>
      </c>
      <c r="H124" s="169">
        <v>2.9819999999999998</v>
      </c>
      <c r="I124" s="170"/>
      <c r="L124" s="166"/>
      <c r="M124" s="171"/>
      <c r="N124" s="172"/>
      <c r="O124" s="172"/>
      <c r="P124" s="172"/>
      <c r="Q124" s="172"/>
      <c r="R124" s="172"/>
      <c r="S124" s="172"/>
      <c r="T124" s="173"/>
      <c r="AT124" s="167" t="s">
        <v>142</v>
      </c>
      <c r="AU124" s="167" t="s">
        <v>75</v>
      </c>
      <c r="AV124" s="13" t="s">
        <v>133</v>
      </c>
      <c r="AW124" s="13" t="s">
        <v>28</v>
      </c>
      <c r="AX124" s="13" t="s">
        <v>73</v>
      </c>
      <c r="AY124" s="167" t="s">
        <v>132</v>
      </c>
    </row>
    <row r="125" spans="2:65" s="1" customFormat="1" ht="16.5" customHeight="1">
      <c r="B125" s="137"/>
      <c r="C125" s="138" t="s">
        <v>463</v>
      </c>
      <c r="D125" s="138" t="s">
        <v>136</v>
      </c>
      <c r="E125" s="139" t="s">
        <v>464</v>
      </c>
      <c r="F125" s="140" t="s">
        <v>465</v>
      </c>
      <c r="G125" s="141" t="s">
        <v>346</v>
      </c>
      <c r="H125" s="142">
        <v>2.9820000000000002</v>
      </c>
      <c r="I125" s="143"/>
      <c r="J125" s="144">
        <f>ROUND(I125*H125,2)</f>
        <v>0</v>
      </c>
      <c r="K125" s="140" t="s">
        <v>140</v>
      </c>
      <c r="L125" s="28"/>
      <c r="M125" s="145" t="s">
        <v>1</v>
      </c>
      <c r="N125" s="146" t="s">
        <v>36</v>
      </c>
      <c r="O125" s="47"/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6" t="s">
        <v>133</v>
      </c>
      <c r="AT125" s="16" t="s">
        <v>136</v>
      </c>
      <c r="AU125" s="16" t="s">
        <v>75</v>
      </c>
      <c r="AY125" s="16" t="s">
        <v>132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6" t="s">
        <v>73</v>
      </c>
      <c r="BK125" s="149">
        <f>ROUND(I125*H125,2)</f>
        <v>0</v>
      </c>
      <c r="BL125" s="16" t="s">
        <v>133</v>
      </c>
      <c r="BM125" s="16" t="s">
        <v>466</v>
      </c>
    </row>
    <row r="126" spans="2:65" s="1" customFormat="1" ht="16.5" customHeight="1">
      <c r="B126" s="137"/>
      <c r="C126" s="138" t="s">
        <v>467</v>
      </c>
      <c r="D126" s="138" t="s">
        <v>136</v>
      </c>
      <c r="E126" s="139" t="s">
        <v>468</v>
      </c>
      <c r="F126" s="140" t="s">
        <v>469</v>
      </c>
      <c r="G126" s="141" t="s">
        <v>139</v>
      </c>
      <c r="H126" s="142">
        <v>0.16300000000000001</v>
      </c>
      <c r="I126" s="143"/>
      <c r="J126" s="144">
        <f>ROUND(I126*H126,2)</f>
        <v>0</v>
      </c>
      <c r="K126" s="140" t="s">
        <v>140</v>
      </c>
      <c r="L126" s="28"/>
      <c r="M126" s="145" t="s">
        <v>1</v>
      </c>
      <c r="N126" s="146" t="s">
        <v>36</v>
      </c>
      <c r="O126" s="47"/>
      <c r="P126" s="147">
        <f>O126*H126</f>
        <v>0</v>
      </c>
      <c r="Q126" s="147">
        <v>1.0530600000000001</v>
      </c>
      <c r="R126" s="147">
        <f>Q126*H126</f>
        <v>0.17164878000000003</v>
      </c>
      <c r="S126" s="147">
        <v>0</v>
      </c>
      <c r="T126" s="148">
        <f>S126*H126</f>
        <v>0</v>
      </c>
      <c r="AR126" s="16" t="s">
        <v>133</v>
      </c>
      <c r="AT126" s="16" t="s">
        <v>136</v>
      </c>
      <c r="AU126" s="16" t="s">
        <v>75</v>
      </c>
      <c r="AY126" s="16" t="s">
        <v>132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6" t="s">
        <v>73</v>
      </c>
      <c r="BK126" s="149">
        <f>ROUND(I126*H126,2)</f>
        <v>0</v>
      </c>
      <c r="BL126" s="16" t="s">
        <v>133</v>
      </c>
      <c r="BM126" s="16" t="s">
        <v>470</v>
      </c>
    </row>
    <row r="127" spans="2:65" s="11" customFormat="1">
      <c r="B127" s="150"/>
      <c r="D127" s="151" t="s">
        <v>142</v>
      </c>
      <c r="E127" s="152" t="s">
        <v>1</v>
      </c>
      <c r="F127" s="153" t="s">
        <v>456</v>
      </c>
      <c r="H127" s="152" t="s">
        <v>1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2" t="s">
        <v>142</v>
      </c>
      <c r="AU127" s="152" t="s">
        <v>75</v>
      </c>
      <c r="AV127" s="11" t="s">
        <v>73</v>
      </c>
      <c r="AW127" s="11" t="s">
        <v>28</v>
      </c>
      <c r="AX127" s="11" t="s">
        <v>65</v>
      </c>
      <c r="AY127" s="152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471</v>
      </c>
      <c r="H128" s="161">
        <v>9.4E-2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1" customFormat="1">
      <c r="B129" s="150"/>
      <c r="D129" s="151" t="s">
        <v>142</v>
      </c>
      <c r="E129" s="152" t="s">
        <v>1</v>
      </c>
      <c r="F129" s="153" t="s">
        <v>472</v>
      </c>
      <c r="H129" s="152" t="s">
        <v>1</v>
      </c>
      <c r="I129" s="154"/>
      <c r="L129" s="150"/>
      <c r="M129" s="155"/>
      <c r="N129" s="156"/>
      <c r="O129" s="156"/>
      <c r="P129" s="156"/>
      <c r="Q129" s="156"/>
      <c r="R129" s="156"/>
      <c r="S129" s="156"/>
      <c r="T129" s="157"/>
      <c r="AT129" s="152" t="s">
        <v>142</v>
      </c>
      <c r="AU129" s="152" t="s">
        <v>75</v>
      </c>
      <c r="AV129" s="11" t="s">
        <v>73</v>
      </c>
      <c r="AW129" s="11" t="s">
        <v>28</v>
      </c>
      <c r="AX129" s="11" t="s">
        <v>65</v>
      </c>
      <c r="AY129" s="152" t="s">
        <v>132</v>
      </c>
    </row>
    <row r="130" spans="2:65" s="12" customFormat="1">
      <c r="B130" s="158"/>
      <c r="D130" s="151" t="s">
        <v>142</v>
      </c>
      <c r="E130" s="159" t="s">
        <v>1</v>
      </c>
      <c r="F130" s="160" t="s">
        <v>473</v>
      </c>
      <c r="H130" s="161">
        <v>6.9000000000000006E-2</v>
      </c>
      <c r="I130" s="162"/>
      <c r="L130" s="158"/>
      <c r="M130" s="163"/>
      <c r="N130" s="164"/>
      <c r="O130" s="164"/>
      <c r="P130" s="164"/>
      <c r="Q130" s="164"/>
      <c r="R130" s="164"/>
      <c r="S130" s="164"/>
      <c r="T130" s="165"/>
      <c r="AT130" s="159" t="s">
        <v>142</v>
      </c>
      <c r="AU130" s="159" t="s">
        <v>75</v>
      </c>
      <c r="AV130" s="12" t="s">
        <v>75</v>
      </c>
      <c r="AW130" s="12" t="s">
        <v>28</v>
      </c>
      <c r="AX130" s="12" t="s">
        <v>65</v>
      </c>
      <c r="AY130" s="159" t="s">
        <v>132</v>
      </c>
    </row>
    <row r="131" spans="2:65" s="13" customFormat="1">
      <c r="B131" s="166"/>
      <c r="D131" s="151" t="s">
        <v>142</v>
      </c>
      <c r="E131" s="167" t="s">
        <v>1</v>
      </c>
      <c r="F131" s="168" t="s">
        <v>146</v>
      </c>
      <c r="H131" s="169">
        <v>0.16300000000000001</v>
      </c>
      <c r="I131" s="170"/>
      <c r="L131" s="166"/>
      <c r="M131" s="171"/>
      <c r="N131" s="172"/>
      <c r="O131" s="172"/>
      <c r="P131" s="172"/>
      <c r="Q131" s="172"/>
      <c r="R131" s="172"/>
      <c r="S131" s="172"/>
      <c r="T131" s="173"/>
      <c r="AT131" s="167" t="s">
        <v>142</v>
      </c>
      <c r="AU131" s="167" t="s">
        <v>75</v>
      </c>
      <c r="AV131" s="13" t="s">
        <v>133</v>
      </c>
      <c r="AW131" s="13" t="s">
        <v>28</v>
      </c>
      <c r="AX131" s="13" t="s">
        <v>73</v>
      </c>
      <c r="AY131" s="167" t="s">
        <v>132</v>
      </c>
    </row>
    <row r="132" spans="2:65" s="1" customFormat="1" ht="16.5" customHeight="1">
      <c r="B132" s="137"/>
      <c r="C132" s="138" t="s">
        <v>474</v>
      </c>
      <c r="D132" s="138" t="s">
        <v>136</v>
      </c>
      <c r="E132" s="139" t="s">
        <v>475</v>
      </c>
      <c r="F132" s="140" t="s">
        <v>476</v>
      </c>
      <c r="G132" s="141" t="s">
        <v>152</v>
      </c>
      <c r="H132" s="142">
        <v>30.6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4.9840000000000002E-2</v>
      </c>
      <c r="R132" s="147">
        <f>Q132*H132</f>
        <v>1.5251040000000002</v>
      </c>
      <c r="S132" s="147">
        <v>0</v>
      </c>
      <c r="T132" s="148">
        <f>S132*H132</f>
        <v>0</v>
      </c>
      <c r="AR132" s="16" t="s">
        <v>133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133</v>
      </c>
      <c r="BM132" s="16" t="s">
        <v>477</v>
      </c>
    </row>
    <row r="133" spans="2:65" s="11" customFormat="1">
      <c r="B133" s="150"/>
      <c r="D133" s="151" t="s">
        <v>142</v>
      </c>
      <c r="E133" s="152" t="s">
        <v>1</v>
      </c>
      <c r="F133" s="153" t="s">
        <v>456</v>
      </c>
      <c r="H133" s="152" t="s">
        <v>1</v>
      </c>
      <c r="I133" s="154"/>
      <c r="L133" s="150"/>
      <c r="M133" s="155"/>
      <c r="N133" s="156"/>
      <c r="O133" s="156"/>
      <c r="P133" s="156"/>
      <c r="Q133" s="156"/>
      <c r="R133" s="156"/>
      <c r="S133" s="156"/>
      <c r="T133" s="157"/>
      <c r="AT133" s="152" t="s">
        <v>142</v>
      </c>
      <c r="AU133" s="152" t="s">
        <v>75</v>
      </c>
      <c r="AV133" s="11" t="s">
        <v>73</v>
      </c>
      <c r="AW133" s="11" t="s">
        <v>28</v>
      </c>
      <c r="AX133" s="11" t="s">
        <v>65</v>
      </c>
      <c r="AY133" s="152" t="s">
        <v>132</v>
      </c>
    </row>
    <row r="134" spans="2:65" s="12" customFormat="1">
      <c r="B134" s="158"/>
      <c r="D134" s="151" t="s">
        <v>142</v>
      </c>
      <c r="E134" s="159" t="s">
        <v>1</v>
      </c>
      <c r="F134" s="160" t="s">
        <v>478</v>
      </c>
      <c r="H134" s="161">
        <v>17.600000000000001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65</v>
      </c>
      <c r="AY134" s="159" t="s">
        <v>132</v>
      </c>
    </row>
    <row r="135" spans="2:65" s="11" customFormat="1">
      <c r="B135" s="150"/>
      <c r="D135" s="151" t="s">
        <v>142</v>
      </c>
      <c r="E135" s="152" t="s">
        <v>1</v>
      </c>
      <c r="F135" s="153" t="s">
        <v>472</v>
      </c>
      <c r="H135" s="152" t="s">
        <v>1</v>
      </c>
      <c r="I135" s="154"/>
      <c r="L135" s="150"/>
      <c r="M135" s="155"/>
      <c r="N135" s="156"/>
      <c r="O135" s="156"/>
      <c r="P135" s="156"/>
      <c r="Q135" s="156"/>
      <c r="R135" s="156"/>
      <c r="S135" s="156"/>
      <c r="T135" s="157"/>
      <c r="AT135" s="152" t="s">
        <v>142</v>
      </c>
      <c r="AU135" s="152" t="s">
        <v>75</v>
      </c>
      <c r="AV135" s="11" t="s">
        <v>73</v>
      </c>
      <c r="AW135" s="11" t="s">
        <v>28</v>
      </c>
      <c r="AX135" s="11" t="s">
        <v>65</v>
      </c>
      <c r="AY135" s="152" t="s">
        <v>132</v>
      </c>
    </row>
    <row r="136" spans="2:65" s="12" customFormat="1">
      <c r="B136" s="158"/>
      <c r="D136" s="151" t="s">
        <v>142</v>
      </c>
      <c r="E136" s="159" t="s">
        <v>1</v>
      </c>
      <c r="F136" s="160" t="s">
        <v>479</v>
      </c>
      <c r="H136" s="161">
        <v>13</v>
      </c>
      <c r="I136" s="162"/>
      <c r="L136" s="158"/>
      <c r="M136" s="163"/>
      <c r="N136" s="164"/>
      <c r="O136" s="164"/>
      <c r="P136" s="164"/>
      <c r="Q136" s="164"/>
      <c r="R136" s="164"/>
      <c r="S136" s="164"/>
      <c r="T136" s="165"/>
      <c r="AT136" s="159" t="s">
        <v>142</v>
      </c>
      <c r="AU136" s="159" t="s">
        <v>75</v>
      </c>
      <c r="AV136" s="12" t="s">
        <v>75</v>
      </c>
      <c r="AW136" s="12" t="s">
        <v>28</v>
      </c>
      <c r="AX136" s="12" t="s">
        <v>65</v>
      </c>
      <c r="AY136" s="159" t="s">
        <v>132</v>
      </c>
    </row>
    <row r="137" spans="2:65" s="13" customFormat="1">
      <c r="B137" s="166"/>
      <c r="D137" s="151" t="s">
        <v>142</v>
      </c>
      <c r="E137" s="167" t="s">
        <v>1</v>
      </c>
      <c r="F137" s="168" t="s">
        <v>146</v>
      </c>
      <c r="H137" s="169">
        <v>30.6</v>
      </c>
      <c r="I137" s="170"/>
      <c r="L137" s="166"/>
      <c r="M137" s="171"/>
      <c r="N137" s="172"/>
      <c r="O137" s="172"/>
      <c r="P137" s="172"/>
      <c r="Q137" s="172"/>
      <c r="R137" s="172"/>
      <c r="S137" s="172"/>
      <c r="T137" s="173"/>
      <c r="AT137" s="167" t="s">
        <v>142</v>
      </c>
      <c r="AU137" s="167" t="s">
        <v>75</v>
      </c>
      <c r="AV137" s="13" t="s">
        <v>133</v>
      </c>
      <c r="AW137" s="13" t="s">
        <v>28</v>
      </c>
      <c r="AX137" s="13" t="s">
        <v>73</v>
      </c>
      <c r="AY137" s="167" t="s">
        <v>132</v>
      </c>
    </row>
    <row r="138" spans="2:65" s="10" customFormat="1" ht="22.9" customHeight="1">
      <c r="B138" s="124"/>
      <c r="D138" s="125" t="s">
        <v>64</v>
      </c>
      <c r="E138" s="135" t="s">
        <v>205</v>
      </c>
      <c r="F138" s="135" t="s">
        <v>206</v>
      </c>
      <c r="I138" s="127"/>
      <c r="J138" s="136">
        <f>BK138</f>
        <v>0</v>
      </c>
      <c r="L138" s="124"/>
      <c r="M138" s="129"/>
      <c r="N138" s="130"/>
      <c r="O138" s="130"/>
      <c r="P138" s="131">
        <f>SUM(P139:P162)</f>
        <v>0</v>
      </c>
      <c r="Q138" s="130"/>
      <c r="R138" s="131">
        <f>SUM(R139:R162)</f>
        <v>0</v>
      </c>
      <c r="S138" s="130"/>
      <c r="T138" s="132">
        <f>SUM(T139:T162)</f>
        <v>11.607319999999998</v>
      </c>
      <c r="AR138" s="125" t="s">
        <v>73</v>
      </c>
      <c r="AT138" s="133" t="s">
        <v>64</v>
      </c>
      <c r="AU138" s="133" t="s">
        <v>73</v>
      </c>
      <c r="AY138" s="125" t="s">
        <v>132</v>
      </c>
      <c r="BK138" s="134">
        <f>SUM(BK139:BK162)</f>
        <v>0</v>
      </c>
    </row>
    <row r="139" spans="2:65" s="1" customFormat="1" ht="16.5" customHeight="1">
      <c r="B139" s="137"/>
      <c r="C139" s="138" t="s">
        <v>480</v>
      </c>
      <c r="D139" s="138" t="s">
        <v>136</v>
      </c>
      <c r="E139" s="139" t="s">
        <v>481</v>
      </c>
      <c r="F139" s="140" t="s">
        <v>482</v>
      </c>
      <c r="G139" s="141" t="s">
        <v>346</v>
      </c>
      <c r="H139" s="142">
        <v>2.78</v>
      </c>
      <c r="I139" s="143"/>
      <c r="J139" s="144">
        <f>ROUND(I139*H139,2)</f>
        <v>0</v>
      </c>
      <c r="K139" s="140" t="s">
        <v>140</v>
      </c>
      <c r="L139" s="28"/>
      <c r="M139" s="145" t="s">
        <v>1</v>
      </c>
      <c r="N139" s="146" t="s">
        <v>36</v>
      </c>
      <c r="O139" s="47"/>
      <c r="P139" s="147">
        <f>O139*H139</f>
        <v>0</v>
      </c>
      <c r="Q139" s="147">
        <v>0</v>
      </c>
      <c r="R139" s="147">
        <f>Q139*H139</f>
        <v>0</v>
      </c>
      <c r="S139" s="147">
        <v>1.6</v>
      </c>
      <c r="T139" s="148">
        <f>S139*H139</f>
        <v>4.4479999999999995</v>
      </c>
      <c r="AR139" s="16" t="s">
        <v>133</v>
      </c>
      <c r="AT139" s="16" t="s">
        <v>136</v>
      </c>
      <c r="AU139" s="16" t="s">
        <v>75</v>
      </c>
      <c r="AY139" s="16" t="s">
        <v>132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6" t="s">
        <v>73</v>
      </c>
      <c r="BK139" s="149">
        <f>ROUND(I139*H139,2)</f>
        <v>0</v>
      </c>
      <c r="BL139" s="16" t="s">
        <v>133</v>
      </c>
      <c r="BM139" s="16" t="s">
        <v>483</v>
      </c>
    </row>
    <row r="140" spans="2:65" s="11" customFormat="1">
      <c r="B140" s="150"/>
      <c r="D140" s="151" t="s">
        <v>142</v>
      </c>
      <c r="E140" s="152" t="s">
        <v>1</v>
      </c>
      <c r="F140" s="153" t="s">
        <v>456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484</v>
      </c>
      <c r="H141" s="161">
        <v>2.2879999999999998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1" customFormat="1">
      <c r="B142" s="150"/>
      <c r="D142" s="151" t="s">
        <v>142</v>
      </c>
      <c r="E142" s="152" t="s">
        <v>1</v>
      </c>
      <c r="F142" s="153" t="s">
        <v>485</v>
      </c>
      <c r="H142" s="152" t="s">
        <v>1</v>
      </c>
      <c r="I142" s="154"/>
      <c r="L142" s="150"/>
      <c r="M142" s="155"/>
      <c r="N142" s="156"/>
      <c r="O142" s="156"/>
      <c r="P142" s="156"/>
      <c r="Q142" s="156"/>
      <c r="R142" s="156"/>
      <c r="S142" s="156"/>
      <c r="T142" s="157"/>
      <c r="AT142" s="152" t="s">
        <v>142</v>
      </c>
      <c r="AU142" s="152" t="s">
        <v>75</v>
      </c>
      <c r="AV142" s="11" t="s">
        <v>73</v>
      </c>
      <c r="AW142" s="11" t="s">
        <v>28</v>
      </c>
      <c r="AX142" s="11" t="s">
        <v>65</v>
      </c>
      <c r="AY142" s="152" t="s">
        <v>132</v>
      </c>
    </row>
    <row r="143" spans="2:65" s="12" customFormat="1">
      <c r="B143" s="158"/>
      <c r="D143" s="151" t="s">
        <v>142</v>
      </c>
      <c r="E143" s="159" t="s">
        <v>1</v>
      </c>
      <c r="F143" s="160" t="s">
        <v>441</v>
      </c>
      <c r="H143" s="161">
        <v>0.222</v>
      </c>
      <c r="I143" s="162"/>
      <c r="L143" s="158"/>
      <c r="M143" s="163"/>
      <c r="N143" s="164"/>
      <c r="O143" s="164"/>
      <c r="P143" s="164"/>
      <c r="Q143" s="164"/>
      <c r="R143" s="164"/>
      <c r="S143" s="164"/>
      <c r="T143" s="165"/>
      <c r="AT143" s="159" t="s">
        <v>142</v>
      </c>
      <c r="AU143" s="159" t="s">
        <v>75</v>
      </c>
      <c r="AV143" s="12" t="s">
        <v>75</v>
      </c>
      <c r="AW143" s="12" t="s">
        <v>28</v>
      </c>
      <c r="AX143" s="12" t="s">
        <v>65</v>
      </c>
      <c r="AY143" s="159" t="s">
        <v>132</v>
      </c>
    </row>
    <row r="144" spans="2:65" s="11" customFormat="1">
      <c r="B144" s="150"/>
      <c r="D144" s="151" t="s">
        <v>142</v>
      </c>
      <c r="E144" s="152" t="s">
        <v>1</v>
      </c>
      <c r="F144" s="153" t="s">
        <v>486</v>
      </c>
      <c r="H144" s="152" t="s">
        <v>1</v>
      </c>
      <c r="I144" s="154"/>
      <c r="L144" s="150"/>
      <c r="M144" s="155"/>
      <c r="N144" s="156"/>
      <c r="O144" s="156"/>
      <c r="P144" s="156"/>
      <c r="Q144" s="156"/>
      <c r="R144" s="156"/>
      <c r="S144" s="156"/>
      <c r="T144" s="157"/>
      <c r="AT144" s="152" t="s">
        <v>142</v>
      </c>
      <c r="AU144" s="152" t="s">
        <v>75</v>
      </c>
      <c r="AV144" s="11" t="s">
        <v>73</v>
      </c>
      <c r="AW144" s="11" t="s">
        <v>28</v>
      </c>
      <c r="AX144" s="11" t="s">
        <v>65</v>
      </c>
      <c r="AY144" s="152" t="s">
        <v>132</v>
      </c>
    </row>
    <row r="145" spans="2:65" s="12" customFormat="1">
      <c r="B145" s="158"/>
      <c r="D145" s="151" t="s">
        <v>142</v>
      </c>
      <c r="E145" s="159" t="s">
        <v>1</v>
      </c>
      <c r="F145" s="160" t="s">
        <v>443</v>
      </c>
      <c r="H145" s="161">
        <v>0.27</v>
      </c>
      <c r="I145" s="162"/>
      <c r="L145" s="158"/>
      <c r="M145" s="163"/>
      <c r="N145" s="164"/>
      <c r="O145" s="164"/>
      <c r="P145" s="164"/>
      <c r="Q145" s="164"/>
      <c r="R145" s="164"/>
      <c r="S145" s="164"/>
      <c r="T145" s="165"/>
      <c r="AT145" s="159" t="s">
        <v>142</v>
      </c>
      <c r="AU145" s="159" t="s">
        <v>75</v>
      </c>
      <c r="AV145" s="12" t="s">
        <v>75</v>
      </c>
      <c r="AW145" s="12" t="s">
        <v>28</v>
      </c>
      <c r="AX145" s="12" t="s">
        <v>65</v>
      </c>
      <c r="AY145" s="159" t="s">
        <v>132</v>
      </c>
    </row>
    <row r="146" spans="2:65" s="13" customFormat="1">
      <c r="B146" s="166"/>
      <c r="D146" s="151" t="s">
        <v>142</v>
      </c>
      <c r="E146" s="167" t="s">
        <v>1</v>
      </c>
      <c r="F146" s="168" t="s">
        <v>146</v>
      </c>
      <c r="H146" s="169">
        <v>2.78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142</v>
      </c>
      <c r="AU146" s="167" t="s">
        <v>75</v>
      </c>
      <c r="AV146" s="13" t="s">
        <v>133</v>
      </c>
      <c r="AW146" s="13" t="s">
        <v>28</v>
      </c>
      <c r="AX146" s="13" t="s">
        <v>73</v>
      </c>
      <c r="AY146" s="167" t="s">
        <v>132</v>
      </c>
    </row>
    <row r="147" spans="2:65" s="1" customFormat="1" ht="16.5" customHeight="1">
      <c r="B147" s="137"/>
      <c r="C147" s="138" t="s">
        <v>487</v>
      </c>
      <c r="D147" s="138" t="s">
        <v>136</v>
      </c>
      <c r="E147" s="139" t="s">
        <v>488</v>
      </c>
      <c r="F147" s="140" t="s">
        <v>489</v>
      </c>
      <c r="G147" s="141" t="s">
        <v>346</v>
      </c>
      <c r="H147" s="142">
        <v>0.78</v>
      </c>
      <c r="I147" s="143"/>
      <c r="J147" s="144">
        <f>ROUND(I147*H147,2)</f>
        <v>0</v>
      </c>
      <c r="K147" s="140" t="s">
        <v>140</v>
      </c>
      <c r="L147" s="28"/>
      <c r="M147" s="145" t="s">
        <v>1</v>
      </c>
      <c r="N147" s="146" t="s">
        <v>36</v>
      </c>
      <c r="O147" s="47"/>
      <c r="P147" s="147">
        <f>O147*H147</f>
        <v>0</v>
      </c>
      <c r="Q147" s="147">
        <v>0</v>
      </c>
      <c r="R147" s="147">
        <f>Q147*H147</f>
        <v>0</v>
      </c>
      <c r="S147" s="147">
        <v>2.2000000000000002</v>
      </c>
      <c r="T147" s="148">
        <f>S147*H147</f>
        <v>1.7160000000000002</v>
      </c>
      <c r="AR147" s="16" t="s">
        <v>133</v>
      </c>
      <c r="AT147" s="16" t="s">
        <v>136</v>
      </c>
      <c r="AU147" s="16" t="s">
        <v>75</v>
      </c>
      <c r="AY147" s="16" t="s">
        <v>132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73</v>
      </c>
      <c r="BK147" s="149">
        <f>ROUND(I147*H147,2)</f>
        <v>0</v>
      </c>
      <c r="BL147" s="16" t="s">
        <v>133</v>
      </c>
      <c r="BM147" s="16" t="s">
        <v>490</v>
      </c>
    </row>
    <row r="148" spans="2:65" s="11" customFormat="1">
      <c r="B148" s="150"/>
      <c r="D148" s="151" t="s">
        <v>142</v>
      </c>
      <c r="E148" s="152" t="s">
        <v>1</v>
      </c>
      <c r="F148" s="153" t="s">
        <v>491</v>
      </c>
      <c r="H148" s="152" t="s">
        <v>1</v>
      </c>
      <c r="I148" s="154"/>
      <c r="L148" s="150"/>
      <c r="M148" s="155"/>
      <c r="N148" s="156"/>
      <c r="O148" s="156"/>
      <c r="P148" s="156"/>
      <c r="Q148" s="156"/>
      <c r="R148" s="156"/>
      <c r="S148" s="156"/>
      <c r="T148" s="157"/>
      <c r="AT148" s="152" t="s">
        <v>142</v>
      </c>
      <c r="AU148" s="152" t="s">
        <v>75</v>
      </c>
      <c r="AV148" s="11" t="s">
        <v>73</v>
      </c>
      <c r="AW148" s="11" t="s">
        <v>28</v>
      </c>
      <c r="AX148" s="11" t="s">
        <v>65</v>
      </c>
      <c r="AY148" s="152" t="s">
        <v>132</v>
      </c>
    </row>
    <row r="149" spans="2:65" s="12" customFormat="1">
      <c r="B149" s="158"/>
      <c r="D149" s="151" t="s">
        <v>142</v>
      </c>
      <c r="E149" s="159" t="s">
        <v>1</v>
      </c>
      <c r="F149" s="160" t="s">
        <v>492</v>
      </c>
      <c r="H149" s="161">
        <v>0.78</v>
      </c>
      <c r="I149" s="162"/>
      <c r="L149" s="158"/>
      <c r="M149" s="163"/>
      <c r="N149" s="164"/>
      <c r="O149" s="164"/>
      <c r="P149" s="164"/>
      <c r="Q149" s="164"/>
      <c r="R149" s="164"/>
      <c r="S149" s="164"/>
      <c r="T149" s="165"/>
      <c r="AT149" s="159" t="s">
        <v>142</v>
      </c>
      <c r="AU149" s="159" t="s">
        <v>75</v>
      </c>
      <c r="AV149" s="12" t="s">
        <v>75</v>
      </c>
      <c r="AW149" s="12" t="s">
        <v>28</v>
      </c>
      <c r="AX149" s="12" t="s">
        <v>73</v>
      </c>
      <c r="AY149" s="159" t="s">
        <v>132</v>
      </c>
    </row>
    <row r="150" spans="2:65" s="1" customFormat="1" ht="16.5" customHeight="1">
      <c r="B150" s="137"/>
      <c r="C150" s="138" t="s">
        <v>493</v>
      </c>
      <c r="D150" s="138" t="s">
        <v>136</v>
      </c>
      <c r="E150" s="139" t="s">
        <v>494</v>
      </c>
      <c r="F150" s="140" t="s">
        <v>495</v>
      </c>
      <c r="G150" s="141" t="s">
        <v>152</v>
      </c>
      <c r="H150" s="142">
        <v>48.2</v>
      </c>
      <c r="I150" s="143"/>
      <c r="J150" s="144">
        <f>ROUND(I150*H150,2)</f>
        <v>0</v>
      </c>
      <c r="K150" s="140" t="s">
        <v>140</v>
      </c>
      <c r="L150" s="28"/>
      <c r="M150" s="145" t="s">
        <v>1</v>
      </c>
      <c r="N150" s="146" t="s">
        <v>36</v>
      </c>
      <c r="O150" s="47"/>
      <c r="P150" s="147">
        <f>O150*H150</f>
        <v>0</v>
      </c>
      <c r="Q150" s="147">
        <v>0</v>
      </c>
      <c r="R150" s="147">
        <f>Q150*H150</f>
        <v>0</v>
      </c>
      <c r="S150" s="147">
        <v>0.09</v>
      </c>
      <c r="T150" s="148">
        <f>S150*H150</f>
        <v>4.3380000000000001</v>
      </c>
      <c r="AR150" s="16" t="s">
        <v>133</v>
      </c>
      <c r="AT150" s="16" t="s">
        <v>136</v>
      </c>
      <c r="AU150" s="16" t="s">
        <v>75</v>
      </c>
      <c r="AY150" s="16" t="s">
        <v>132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6" t="s">
        <v>73</v>
      </c>
      <c r="BK150" s="149">
        <f>ROUND(I150*H150,2)</f>
        <v>0</v>
      </c>
      <c r="BL150" s="16" t="s">
        <v>133</v>
      </c>
      <c r="BM150" s="16" t="s">
        <v>496</v>
      </c>
    </row>
    <row r="151" spans="2:65" s="11" customFormat="1">
      <c r="B151" s="150"/>
      <c r="D151" s="151" t="s">
        <v>142</v>
      </c>
      <c r="E151" s="152" t="s">
        <v>1</v>
      </c>
      <c r="F151" s="153" t="s">
        <v>456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497</v>
      </c>
      <c r="H152" s="161">
        <v>35.200000000000003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472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498</v>
      </c>
      <c r="H154" s="161">
        <v>13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3" customFormat="1">
      <c r="B155" s="166"/>
      <c r="D155" s="151" t="s">
        <v>142</v>
      </c>
      <c r="E155" s="167" t="s">
        <v>1</v>
      </c>
      <c r="F155" s="168" t="s">
        <v>146</v>
      </c>
      <c r="H155" s="169">
        <v>48.2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75</v>
      </c>
      <c r="AV155" s="13" t="s">
        <v>133</v>
      </c>
      <c r="AW155" s="13" t="s">
        <v>28</v>
      </c>
      <c r="AX155" s="13" t="s">
        <v>73</v>
      </c>
      <c r="AY155" s="167" t="s">
        <v>132</v>
      </c>
    </row>
    <row r="156" spans="2:65" s="1" customFormat="1" ht="16.5" customHeight="1">
      <c r="B156" s="137"/>
      <c r="C156" s="138" t="s">
        <v>499</v>
      </c>
      <c r="D156" s="138" t="s">
        <v>136</v>
      </c>
      <c r="E156" s="139" t="s">
        <v>500</v>
      </c>
      <c r="F156" s="140" t="s">
        <v>501</v>
      </c>
      <c r="G156" s="141" t="s">
        <v>346</v>
      </c>
      <c r="H156" s="142">
        <v>0.78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0</v>
      </c>
      <c r="R156" s="147">
        <f>Q156*H156</f>
        <v>0</v>
      </c>
      <c r="S156" s="147">
        <v>4.3999999999999997E-2</v>
      </c>
      <c r="T156" s="148">
        <f>S156*H156</f>
        <v>3.4319999999999996E-2</v>
      </c>
      <c r="AR156" s="16" t="s">
        <v>133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133</v>
      </c>
      <c r="BM156" s="16" t="s">
        <v>502</v>
      </c>
    </row>
    <row r="157" spans="2:65" s="1" customFormat="1" ht="16.5" customHeight="1">
      <c r="B157" s="137"/>
      <c r="C157" s="138" t="s">
        <v>503</v>
      </c>
      <c r="D157" s="138" t="s">
        <v>136</v>
      </c>
      <c r="E157" s="139" t="s">
        <v>504</v>
      </c>
      <c r="F157" s="140" t="s">
        <v>505</v>
      </c>
      <c r="G157" s="141" t="s">
        <v>152</v>
      </c>
      <c r="H157" s="142">
        <v>30.6</v>
      </c>
      <c r="I157" s="143"/>
      <c r="J157" s="144">
        <f>ROUND(I157*H157,2)</f>
        <v>0</v>
      </c>
      <c r="K157" s="140" t="s">
        <v>140</v>
      </c>
      <c r="L157" s="28"/>
      <c r="M157" s="145" t="s">
        <v>1</v>
      </c>
      <c r="N157" s="146" t="s">
        <v>36</v>
      </c>
      <c r="O157" s="47"/>
      <c r="P157" s="147">
        <f>O157*H157</f>
        <v>0</v>
      </c>
      <c r="Q157" s="147">
        <v>0</v>
      </c>
      <c r="R157" s="147">
        <f>Q157*H157</f>
        <v>0</v>
      </c>
      <c r="S157" s="147">
        <v>3.5000000000000003E-2</v>
      </c>
      <c r="T157" s="148">
        <f>S157*H157</f>
        <v>1.0710000000000002</v>
      </c>
      <c r="AR157" s="16" t="s">
        <v>133</v>
      </c>
      <c r="AT157" s="16" t="s">
        <v>136</v>
      </c>
      <c r="AU157" s="16" t="s">
        <v>75</v>
      </c>
      <c r="AY157" s="16" t="s">
        <v>132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6" t="s">
        <v>73</v>
      </c>
      <c r="BK157" s="149">
        <f>ROUND(I157*H157,2)</f>
        <v>0</v>
      </c>
      <c r="BL157" s="16" t="s">
        <v>133</v>
      </c>
      <c r="BM157" s="16" t="s">
        <v>506</v>
      </c>
    </row>
    <row r="158" spans="2:65" s="11" customFormat="1">
      <c r="B158" s="150"/>
      <c r="D158" s="151" t="s">
        <v>142</v>
      </c>
      <c r="E158" s="152" t="s">
        <v>1</v>
      </c>
      <c r="F158" s="153" t="s">
        <v>456</v>
      </c>
      <c r="H158" s="152" t="s">
        <v>1</v>
      </c>
      <c r="I158" s="154"/>
      <c r="L158" s="150"/>
      <c r="M158" s="155"/>
      <c r="N158" s="156"/>
      <c r="O158" s="156"/>
      <c r="P158" s="156"/>
      <c r="Q158" s="156"/>
      <c r="R158" s="156"/>
      <c r="S158" s="156"/>
      <c r="T158" s="157"/>
      <c r="AT158" s="152" t="s">
        <v>142</v>
      </c>
      <c r="AU158" s="152" t="s">
        <v>75</v>
      </c>
      <c r="AV158" s="11" t="s">
        <v>73</v>
      </c>
      <c r="AW158" s="11" t="s">
        <v>28</v>
      </c>
      <c r="AX158" s="11" t="s">
        <v>65</v>
      </c>
      <c r="AY158" s="152" t="s">
        <v>132</v>
      </c>
    </row>
    <row r="159" spans="2:65" s="12" customFormat="1">
      <c r="B159" s="158"/>
      <c r="D159" s="151" t="s">
        <v>142</v>
      </c>
      <c r="E159" s="159" t="s">
        <v>1</v>
      </c>
      <c r="F159" s="160" t="s">
        <v>507</v>
      </c>
      <c r="H159" s="161">
        <v>17.600000000000001</v>
      </c>
      <c r="I159" s="162"/>
      <c r="L159" s="158"/>
      <c r="M159" s="163"/>
      <c r="N159" s="164"/>
      <c r="O159" s="164"/>
      <c r="P159" s="164"/>
      <c r="Q159" s="164"/>
      <c r="R159" s="164"/>
      <c r="S159" s="164"/>
      <c r="T159" s="165"/>
      <c r="AT159" s="159" t="s">
        <v>142</v>
      </c>
      <c r="AU159" s="159" t="s">
        <v>75</v>
      </c>
      <c r="AV159" s="12" t="s">
        <v>75</v>
      </c>
      <c r="AW159" s="12" t="s">
        <v>28</v>
      </c>
      <c r="AX159" s="12" t="s">
        <v>65</v>
      </c>
      <c r="AY159" s="159" t="s">
        <v>132</v>
      </c>
    </row>
    <row r="160" spans="2:65" s="11" customFormat="1">
      <c r="B160" s="150"/>
      <c r="D160" s="151" t="s">
        <v>142</v>
      </c>
      <c r="E160" s="152" t="s">
        <v>1</v>
      </c>
      <c r="F160" s="153" t="s">
        <v>472</v>
      </c>
      <c r="H160" s="152" t="s">
        <v>1</v>
      </c>
      <c r="I160" s="154"/>
      <c r="L160" s="150"/>
      <c r="M160" s="155"/>
      <c r="N160" s="156"/>
      <c r="O160" s="156"/>
      <c r="P160" s="156"/>
      <c r="Q160" s="156"/>
      <c r="R160" s="156"/>
      <c r="S160" s="156"/>
      <c r="T160" s="157"/>
      <c r="AT160" s="152" t="s">
        <v>142</v>
      </c>
      <c r="AU160" s="152" t="s">
        <v>75</v>
      </c>
      <c r="AV160" s="11" t="s">
        <v>73</v>
      </c>
      <c r="AW160" s="11" t="s">
        <v>28</v>
      </c>
      <c r="AX160" s="11" t="s">
        <v>65</v>
      </c>
      <c r="AY160" s="152" t="s">
        <v>132</v>
      </c>
    </row>
    <row r="161" spans="2:65" s="12" customFormat="1">
      <c r="B161" s="158"/>
      <c r="D161" s="151" t="s">
        <v>142</v>
      </c>
      <c r="E161" s="159" t="s">
        <v>1</v>
      </c>
      <c r="F161" s="160" t="s">
        <v>498</v>
      </c>
      <c r="H161" s="161">
        <v>13</v>
      </c>
      <c r="I161" s="162"/>
      <c r="L161" s="158"/>
      <c r="M161" s="163"/>
      <c r="N161" s="164"/>
      <c r="O161" s="164"/>
      <c r="P161" s="164"/>
      <c r="Q161" s="164"/>
      <c r="R161" s="164"/>
      <c r="S161" s="164"/>
      <c r="T161" s="165"/>
      <c r="AT161" s="159" t="s">
        <v>142</v>
      </c>
      <c r="AU161" s="159" t="s">
        <v>75</v>
      </c>
      <c r="AV161" s="12" t="s">
        <v>75</v>
      </c>
      <c r="AW161" s="12" t="s">
        <v>28</v>
      </c>
      <c r="AX161" s="12" t="s">
        <v>65</v>
      </c>
      <c r="AY161" s="159" t="s">
        <v>132</v>
      </c>
    </row>
    <row r="162" spans="2:65" s="13" customFormat="1">
      <c r="B162" s="166"/>
      <c r="D162" s="151" t="s">
        <v>142</v>
      </c>
      <c r="E162" s="167" t="s">
        <v>1</v>
      </c>
      <c r="F162" s="168" t="s">
        <v>146</v>
      </c>
      <c r="H162" s="169">
        <v>30.6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142</v>
      </c>
      <c r="AU162" s="167" t="s">
        <v>75</v>
      </c>
      <c r="AV162" s="13" t="s">
        <v>133</v>
      </c>
      <c r="AW162" s="13" t="s">
        <v>28</v>
      </c>
      <c r="AX162" s="13" t="s">
        <v>73</v>
      </c>
      <c r="AY162" s="167" t="s">
        <v>132</v>
      </c>
    </row>
    <row r="163" spans="2:65" s="10" customFormat="1" ht="22.9" customHeight="1">
      <c r="B163" s="124"/>
      <c r="D163" s="125" t="s">
        <v>64</v>
      </c>
      <c r="E163" s="135" t="s">
        <v>232</v>
      </c>
      <c r="F163" s="135" t="s">
        <v>233</v>
      </c>
      <c r="I163" s="127"/>
      <c r="J163" s="136">
        <f>BK163</f>
        <v>0</v>
      </c>
      <c r="L163" s="124"/>
      <c r="M163" s="129"/>
      <c r="N163" s="130"/>
      <c r="O163" s="130"/>
      <c r="P163" s="131">
        <f>SUM(P164:P168)</f>
        <v>0</v>
      </c>
      <c r="Q163" s="130"/>
      <c r="R163" s="131">
        <f>SUM(R164:R168)</f>
        <v>0</v>
      </c>
      <c r="S163" s="130"/>
      <c r="T163" s="132">
        <f>SUM(T164:T168)</f>
        <v>0</v>
      </c>
      <c r="AR163" s="125" t="s">
        <v>73</v>
      </c>
      <c r="AT163" s="133" t="s">
        <v>64</v>
      </c>
      <c r="AU163" s="133" t="s">
        <v>73</v>
      </c>
      <c r="AY163" s="125" t="s">
        <v>132</v>
      </c>
      <c r="BK163" s="134">
        <f>SUM(BK164:BK168)</f>
        <v>0</v>
      </c>
    </row>
    <row r="164" spans="2:65" s="1" customFormat="1" ht="16.5" customHeight="1">
      <c r="B164" s="137"/>
      <c r="C164" s="138" t="s">
        <v>234</v>
      </c>
      <c r="D164" s="138" t="s">
        <v>136</v>
      </c>
      <c r="E164" s="139" t="s">
        <v>235</v>
      </c>
      <c r="F164" s="140" t="s">
        <v>236</v>
      </c>
      <c r="G164" s="141" t="s">
        <v>139</v>
      </c>
      <c r="H164" s="142">
        <v>12.571999999999999</v>
      </c>
      <c r="I164" s="143"/>
      <c r="J164" s="144">
        <f>ROUND(I164*H164,2)</f>
        <v>0</v>
      </c>
      <c r="K164" s="140" t="s">
        <v>140</v>
      </c>
      <c r="L164" s="28"/>
      <c r="M164" s="145" t="s">
        <v>1</v>
      </c>
      <c r="N164" s="146" t="s">
        <v>36</v>
      </c>
      <c r="O164" s="47"/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AR164" s="16" t="s">
        <v>133</v>
      </c>
      <c r="AT164" s="16" t="s">
        <v>136</v>
      </c>
      <c r="AU164" s="16" t="s">
        <v>75</v>
      </c>
      <c r="AY164" s="16" t="s">
        <v>132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6" t="s">
        <v>73</v>
      </c>
      <c r="BK164" s="149">
        <f>ROUND(I164*H164,2)</f>
        <v>0</v>
      </c>
      <c r="BL164" s="16" t="s">
        <v>133</v>
      </c>
      <c r="BM164" s="16" t="s">
        <v>237</v>
      </c>
    </row>
    <row r="165" spans="2:65" s="1" customFormat="1" ht="16.5" customHeight="1">
      <c r="B165" s="137"/>
      <c r="C165" s="138" t="s">
        <v>238</v>
      </c>
      <c r="D165" s="138" t="s">
        <v>136</v>
      </c>
      <c r="E165" s="139" t="s">
        <v>239</v>
      </c>
      <c r="F165" s="140" t="s">
        <v>240</v>
      </c>
      <c r="G165" s="141" t="s">
        <v>139</v>
      </c>
      <c r="H165" s="142">
        <v>12.571999999999999</v>
      </c>
      <c r="I165" s="143"/>
      <c r="J165" s="144">
        <f>ROUND(I165*H165,2)</f>
        <v>0</v>
      </c>
      <c r="K165" s="140" t="s">
        <v>140</v>
      </c>
      <c r="L165" s="28"/>
      <c r="M165" s="145" t="s">
        <v>1</v>
      </c>
      <c r="N165" s="146" t="s">
        <v>36</v>
      </c>
      <c r="O165" s="47"/>
      <c r="P165" s="147">
        <f>O165*H165</f>
        <v>0</v>
      </c>
      <c r="Q165" s="147">
        <v>0</v>
      </c>
      <c r="R165" s="147">
        <f>Q165*H165</f>
        <v>0</v>
      </c>
      <c r="S165" s="147">
        <v>0</v>
      </c>
      <c r="T165" s="148">
        <f>S165*H165</f>
        <v>0</v>
      </c>
      <c r="AR165" s="16" t="s">
        <v>133</v>
      </c>
      <c r="AT165" s="16" t="s">
        <v>136</v>
      </c>
      <c r="AU165" s="16" t="s">
        <v>75</v>
      </c>
      <c r="AY165" s="16" t="s">
        <v>132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6" t="s">
        <v>73</v>
      </c>
      <c r="BK165" s="149">
        <f>ROUND(I165*H165,2)</f>
        <v>0</v>
      </c>
      <c r="BL165" s="16" t="s">
        <v>133</v>
      </c>
      <c r="BM165" s="16" t="s">
        <v>241</v>
      </c>
    </row>
    <row r="166" spans="2:65" s="1" customFormat="1" ht="16.5" customHeight="1">
      <c r="B166" s="137"/>
      <c r="C166" s="138" t="s">
        <v>242</v>
      </c>
      <c r="D166" s="138" t="s">
        <v>136</v>
      </c>
      <c r="E166" s="139" t="s">
        <v>243</v>
      </c>
      <c r="F166" s="140" t="s">
        <v>244</v>
      </c>
      <c r="G166" s="141" t="s">
        <v>139</v>
      </c>
      <c r="H166" s="142">
        <v>110.988</v>
      </c>
      <c r="I166" s="143"/>
      <c r="J166" s="144">
        <f>ROUND(I166*H166,2)</f>
        <v>0</v>
      </c>
      <c r="K166" s="140" t="s">
        <v>140</v>
      </c>
      <c r="L166" s="28"/>
      <c r="M166" s="145" t="s">
        <v>1</v>
      </c>
      <c r="N166" s="146" t="s">
        <v>36</v>
      </c>
      <c r="O166" s="47"/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6" t="s">
        <v>133</v>
      </c>
      <c r="AT166" s="16" t="s">
        <v>136</v>
      </c>
      <c r="AU166" s="16" t="s">
        <v>75</v>
      </c>
      <c r="AY166" s="16" t="s">
        <v>132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73</v>
      </c>
      <c r="BK166" s="149">
        <f>ROUND(I166*H166,2)</f>
        <v>0</v>
      </c>
      <c r="BL166" s="16" t="s">
        <v>133</v>
      </c>
      <c r="BM166" s="16" t="s">
        <v>245</v>
      </c>
    </row>
    <row r="167" spans="2:65" s="12" customFormat="1">
      <c r="B167" s="158"/>
      <c r="D167" s="151" t="s">
        <v>142</v>
      </c>
      <c r="E167" s="159" t="s">
        <v>1</v>
      </c>
      <c r="F167" s="160" t="s">
        <v>508</v>
      </c>
      <c r="H167" s="161">
        <v>110.988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73</v>
      </c>
      <c r="AY167" s="159" t="s">
        <v>132</v>
      </c>
    </row>
    <row r="168" spans="2:65" s="1" customFormat="1" ht="16.5" customHeight="1">
      <c r="B168" s="137"/>
      <c r="C168" s="138" t="s">
        <v>247</v>
      </c>
      <c r="D168" s="138" t="s">
        <v>136</v>
      </c>
      <c r="E168" s="139" t="s">
        <v>248</v>
      </c>
      <c r="F168" s="140" t="s">
        <v>249</v>
      </c>
      <c r="G168" s="141" t="s">
        <v>139</v>
      </c>
      <c r="H168" s="142">
        <v>12.571999999999999</v>
      </c>
      <c r="I168" s="143"/>
      <c r="J168" s="144">
        <f>ROUND(I168*H168,2)</f>
        <v>0</v>
      </c>
      <c r="K168" s="140" t="s">
        <v>140</v>
      </c>
      <c r="L168" s="28"/>
      <c r="M168" s="145" t="s">
        <v>1</v>
      </c>
      <c r="N168" s="146" t="s">
        <v>36</v>
      </c>
      <c r="O168" s="47"/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AR168" s="16" t="s">
        <v>133</v>
      </c>
      <c r="AT168" s="16" t="s">
        <v>136</v>
      </c>
      <c r="AU168" s="16" t="s">
        <v>75</v>
      </c>
      <c r="AY168" s="16" t="s">
        <v>132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73</v>
      </c>
      <c r="BK168" s="149">
        <f>ROUND(I168*H168,2)</f>
        <v>0</v>
      </c>
      <c r="BL168" s="16" t="s">
        <v>133</v>
      </c>
      <c r="BM168" s="16" t="s">
        <v>250</v>
      </c>
    </row>
    <row r="169" spans="2:65" s="10" customFormat="1" ht="22.9" customHeight="1">
      <c r="B169" s="124"/>
      <c r="D169" s="125" t="s">
        <v>64</v>
      </c>
      <c r="E169" s="135" t="s">
        <v>251</v>
      </c>
      <c r="F169" s="135" t="s">
        <v>252</v>
      </c>
      <c r="I169" s="127"/>
      <c r="J169" s="136">
        <f>BK169</f>
        <v>0</v>
      </c>
      <c r="L169" s="124"/>
      <c r="M169" s="129"/>
      <c r="N169" s="130"/>
      <c r="O169" s="130"/>
      <c r="P169" s="131">
        <f>P170</f>
        <v>0</v>
      </c>
      <c r="Q169" s="130"/>
      <c r="R169" s="131">
        <f>R170</f>
        <v>0</v>
      </c>
      <c r="S169" s="130"/>
      <c r="T169" s="132">
        <f>T170</f>
        <v>0</v>
      </c>
      <c r="AR169" s="125" t="s">
        <v>73</v>
      </c>
      <c r="AT169" s="133" t="s">
        <v>64</v>
      </c>
      <c r="AU169" s="133" t="s">
        <v>73</v>
      </c>
      <c r="AY169" s="125" t="s">
        <v>132</v>
      </c>
      <c r="BK169" s="134">
        <f>BK170</f>
        <v>0</v>
      </c>
    </row>
    <row r="170" spans="2:65" s="1" customFormat="1" ht="16.5" customHeight="1">
      <c r="B170" s="137"/>
      <c r="C170" s="138" t="s">
        <v>253</v>
      </c>
      <c r="D170" s="138" t="s">
        <v>136</v>
      </c>
      <c r="E170" s="139" t="s">
        <v>254</v>
      </c>
      <c r="F170" s="140" t="s">
        <v>255</v>
      </c>
      <c r="G170" s="141" t="s">
        <v>139</v>
      </c>
      <c r="H170" s="142">
        <v>10.85</v>
      </c>
      <c r="I170" s="143"/>
      <c r="J170" s="144">
        <f>ROUND(I170*H170,2)</f>
        <v>0</v>
      </c>
      <c r="K170" s="140" t="s">
        <v>140</v>
      </c>
      <c r="L170" s="28"/>
      <c r="M170" s="145" t="s">
        <v>1</v>
      </c>
      <c r="N170" s="146" t="s">
        <v>36</v>
      </c>
      <c r="O170" s="47"/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6" t="s">
        <v>133</v>
      </c>
      <c r="AT170" s="16" t="s">
        <v>136</v>
      </c>
      <c r="AU170" s="16" t="s">
        <v>75</v>
      </c>
      <c r="AY170" s="16" t="s">
        <v>132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6" t="s">
        <v>73</v>
      </c>
      <c r="BK170" s="149">
        <f>ROUND(I170*H170,2)</f>
        <v>0</v>
      </c>
      <c r="BL170" s="16" t="s">
        <v>133</v>
      </c>
      <c r="BM170" s="16" t="s">
        <v>256</v>
      </c>
    </row>
    <row r="171" spans="2:65" s="10" customFormat="1" ht="25.9" customHeight="1">
      <c r="B171" s="124"/>
      <c r="D171" s="125" t="s">
        <v>64</v>
      </c>
      <c r="E171" s="126" t="s">
        <v>257</v>
      </c>
      <c r="F171" s="126" t="s">
        <v>258</v>
      </c>
      <c r="I171" s="127"/>
      <c r="J171" s="128">
        <f>BK171</f>
        <v>0</v>
      </c>
      <c r="L171" s="124"/>
      <c r="M171" s="129"/>
      <c r="N171" s="130"/>
      <c r="O171" s="130"/>
      <c r="P171" s="131">
        <f>P172+P188+P218+P247+P255+P269</f>
        <v>0</v>
      </c>
      <c r="Q171" s="130"/>
      <c r="R171" s="131">
        <f>R172+R188+R218+R247+R255+R269</f>
        <v>0.71477360000000001</v>
      </c>
      <c r="S171" s="130"/>
      <c r="T171" s="132">
        <f>T172+T188+T218+T247+T255+T269</f>
        <v>0.96469999999999989</v>
      </c>
      <c r="AR171" s="125" t="s">
        <v>75</v>
      </c>
      <c r="AT171" s="133" t="s">
        <v>64</v>
      </c>
      <c r="AU171" s="133" t="s">
        <v>65</v>
      </c>
      <c r="AY171" s="125" t="s">
        <v>132</v>
      </c>
      <c r="BK171" s="134">
        <f>BK172+BK188+BK218+BK247+BK255+BK269</f>
        <v>0</v>
      </c>
    </row>
    <row r="172" spans="2:65" s="10" customFormat="1" ht="22.9" customHeight="1">
      <c r="B172" s="124"/>
      <c r="D172" s="125" t="s">
        <v>64</v>
      </c>
      <c r="E172" s="135" t="s">
        <v>509</v>
      </c>
      <c r="F172" s="135" t="s">
        <v>510</v>
      </c>
      <c r="I172" s="127"/>
      <c r="J172" s="136">
        <f>BK172</f>
        <v>0</v>
      </c>
      <c r="L172" s="124"/>
      <c r="M172" s="129"/>
      <c r="N172" s="130"/>
      <c r="O172" s="130"/>
      <c r="P172" s="131">
        <f>SUM(P173:P187)</f>
        <v>0</v>
      </c>
      <c r="Q172" s="130"/>
      <c r="R172" s="131">
        <f>SUM(R173:R187)</f>
        <v>0.17059499999999997</v>
      </c>
      <c r="S172" s="130"/>
      <c r="T172" s="132">
        <f>SUM(T173:T187)</f>
        <v>0.24480000000000002</v>
      </c>
      <c r="AR172" s="125" t="s">
        <v>75</v>
      </c>
      <c r="AT172" s="133" t="s">
        <v>64</v>
      </c>
      <c r="AU172" s="133" t="s">
        <v>73</v>
      </c>
      <c r="AY172" s="125" t="s">
        <v>132</v>
      </c>
      <c r="BK172" s="134">
        <f>SUM(BK173:BK187)</f>
        <v>0</v>
      </c>
    </row>
    <row r="173" spans="2:65" s="1" customFormat="1" ht="16.5" customHeight="1">
      <c r="B173" s="137"/>
      <c r="C173" s="138" t="s">
        <v>511</v>
      </c>
      <c r="D173" s="138" t="s">
        <v>136</v>
      </c>
      <c r="E173" s="139" t="s">
        <v>512</v>
      </c>
      <c r="F173" s="140" t="s">
        <v>513</v>
      </c>
      <c r="G173" s="141" t="s">
        <v>152</v>
      </c>
      <c r="H173" s="142">
        <v>61.2</v>
      </c>
      <c r="I173" s="143"/>
      <c r="J173" s="144">
        <f>ROUND(I173*H173,2)</f>
        <v>0</v>
      </c>
      <c r="K173" s="140" t="s">
        <v>140</v>
      </c>
      <c r="L173" s="28"/>
      <c r="M173" s="145" t="s">
        <v>1</v>
      </c>
      <c r="N173" s="146" t="s">
        <v>36</v>
      </c>
      <c r="O173" s="47"/>
      <c r="P173" s="147">
        <f>O173*H173</f>
        <v>0</v>
      </c>
      <c r="Q173" s="147">
        <v>0</v>
      </c>
      <c r="R173" s="147">
        <f>Q173*H173</f>
        <v>0</v>
      </c>
      <c r="S173" s="147">
        <v>4.0000000000000001E-3</v>
      </c>
      <c r="T173" s="148">
        <f>S173*H173</f>
        <v>0.24480000000000002</v>
      </c>
      <c r="AR173" s="16" t="s">
        <v>184</v>
      </c>
      <c r="AT173" s="16" t="s">
        <v>136</v>
      </c>
      <c r="AU173" s="16" t="s">
        <v>75</v>
      </c>
      <c r="AY173" s="16" t="s">
        <v>132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6" t="s">
        <v>73</v>
      </c>
      <c r="BK173" s="149">
        <f>ROUND(I173*H173,2)</f>
        <v>0</v>
      </c>
      <c r="BL173" s="16" t="s">
        <v>184</v>
      </c>
      <c r="BM173" s="16" t="s">
        <v>514</v>
      </c>
    </row>
    <row r="174" spans="2:65" s="11" customFormat="1">
      <c r="B174" s="150"/>
      <c r="D174" s="151" t="s">
        <v>142</v>
      </c>
      <c r="E174" s="152" t="s">
        <v>1</v>
      </c>
      <c r="F174" s="153" t="s">
        <v>456</v>
      </c>
      <c r="H174" s="152" t="s">
        <v>1</v>
      </c>
      <c r="I174" s="154"/>
      <c r="L174" s="150"/>
      <c r="M174" s="155"/>
      <c r="N174" s="156"/>
      <c r="O174" s="156"/>
      <c r="P174" s="156"/>
      <c r="Q174" s="156"/>
      <c r="R174" s="156"/>
      <c r="S174" s="156"/>
      <c r="T174" s="157"/>
      <c r="AT174" s="152" t="s">
        <v>142</v>
      </c>
      <c r="AU174" s="152" t="s">
        <v>75</v>
      </c>
      <c r="AV174" s="11" t="s">
        <v>73</v>
      </c>
      <c r="AW174" s="11" t="s">
        <v>28</v>
      </c>
      <c r="AX174" s="11" t="s">
        <v>65</v>
      </c>
      <c r="AY174" s="152" t="s">
        <v>132</v>
      </c>
    </row>
    <row r="175" spans="2:65" s="12" customFormat="1">
      <c r="B175" s="158"/>
      <c r="D175" s="151" t="s">
        <v>142</v>
      </c>
      <c r="E175" s="159" t="s">
        <v>1</v>
      </c>
      <c r="F175" s="160" t="s">
        <v>515</v>
      </c>
      <c r="H175" s="161">
        <v>35.200000000000003</v>
      </c>
      <c r="I175" s="162"/>
      <c r="L175" s="158"/>
      <c r="M175" s="163"/>
      <c r="N175" s="164"/>
      <c r="O175" s="164"/>
      <c r="P175" s="164"/>
      <c r="Q175" s="164"/>
      <c r="R175" s="164"/>
      <c r="S175" s="164"/>
      <c r="T175" s="165"/>
      <c r="AT175" s="159" t="s">
        <v>142</v>
      </c>
      <c r="AU175" s="159" t="s">
        <v>75</v>
      </c>
      <c r="AV175" s="12" t="s">
        <v>75</v>
      </c>
      <c r="AW175" s="12" t="s">
        <v>28</v>
      </c>
      <c r="AX175" s="12" t="s">
        <v>65</v>
      </c>
      <c r="AY175" s="159" t="s">
        <v>132</v>
      </c>
    </row>
    <row r="176" spans="2:65" s="11" customFormat="1">
      <c r="B176" s="150"/>
      <c r="D176" s="151" t="s">
        <v>142</v>
      </c>
      <c r="E176" s="152" t="s">
        <v>1</v>
      </c>
      <c r="F176" s="153" t="s">
        <v>472</v>
      </c>
      <c r="H176" s="152" t="s">
        <v>1</v>
      </c>
      <c r="I176" s="154"/>
      <c r="L176" s="150"/>
      <c r="M176" s="155"/>
      <c r="N176" s="156"/>
      <c r="O176" s="156"/>
      <c r="P176" s="156"/>
      <c r="Q176" s="156"/>
      <c r="R176" s="156"/>
      <c r="S176" s="156"/>
      <c r="T176" s="157"/>
      <c r="AT176" s="152" t="s">
        <v>142</v>
      </c>
      <c r="AU176" s="152" t="s">
        <v>75</v>
      </c>
      <c r="AV176" s="11" t="s">
        <v>73</v>
      </c>
      <c r="AW176" s="11" t="s">
        <v>28</v>
      </c>
      <c r="AX176" s="11" t="s">
        <v>65</v>
      </c>
      <c r="AY176" s="152" t="s">
        <v>132</v>
      </c>
    </row>
    <row r="177" spans="2:65" s="12" customFormat="1">
      <c r="B177" s="158"/>
      <c r="D177" s="151" t="s">
        <v>142</v>
      </c>
      <c r="E177" s="159" t="s">
        <v>1</v>
      </c>
      <c r="F177" s="160" t="s">
        <v>516</v>
      </c>
      <c r="H177" s="161">
        <v>26</v>
      </c>
      <c r="I177" s="162"/>
      <c r="L177" s="158"/>
      <c r="M177" s="163"/>
      <c r="N177" s="164"/>
      <c r="O177" s="164"/>
      <c r="P177" s="164"/>
      <c r="Q177" s="164"/>
      <c r="R177" s="164"/>
      <c r="S177" s="164"/>
      <c r="T177" s="165"/>
      <c r="AT177" s="159" t="s">
        <v>142</v>
      </c>
      <c r="AU177" s="159" t="s">
        <v>75</v>
      </c>
      <c r="AV177" s="12" t="s">
        <v>75</v>
      </c>
      <c r="AW177" s="12" t="s">
        <v>28</v>
      </c>
      <c r="AX177" s="12" t="s">
        <v>65</v>
      </c>
      <c r="AY177" s="159" t="s">
        <v>132</v>
      </c>
    </row>
    <row r="178" spans="2:65" s="13" customFormat="1">
      <c r="B178" s="166"/>
      <c r="D178" s="151" t="s">
        <v>142</v>
      </c>
      <c r="E178" s="167" t="s">
        <v>1</v>
      </c>
      <c r="F178" s="168" t="s">
        <v>146</v>
      </c>
      <c r="H178" s="169">
        <v>61.2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75</v>
      </c>
      <c r="AV178" s="13" t="s">
        <v>133</v>
      </c>
      <c r="AW178" s="13" t="s">
        <v>28</v>
      </c>
      <c r="AX178" s="13" t="s">
        <v>73</v>
      </c>
      <c r="AY178" s="167" t="s">
        <v>132</v>
      </c>
    </row>
    <row r="179" spans="2:65" s="1" customFormat="1" ht="16.5" customHeight="1">
      <c r="B179" s="137"/>
      <c r="C179" s="138" t="s">
        <v>517</v>
      </c>
      <c r="D179" s="138" t="s">
        <v>136</v>
      </c>
      <c r="E179" s="139" t="s">
        <v>518</v>
      </c>
      <c r="F179" s="140" t="s">
        <v>519</v>
      </c>
      <c r="G179" s="141" t="s">
        <v>152</v>
      </c>
      <c r="H179" s="142">
        <v>30.6</v>
      </c>
      <c r="I179" s="143"/>
      <c r="J179" s="144">
        <f>ROUND(I179*H179,2)</f>
        <v>0</v>
      </c>
      <c r="K179" s="140" t="s">
        <v>140</v>
      </c>
      <c r="L179" s="28"/>
      <c r="M179" s="145" t="s">
        <v>1</v>
      </c>
      <c r="N179" s="146" t="s">
        <v>36</v>
      </c>
      <c r="O179" s="47"/>
      <c r="P179" s="147">
        <f>O179*H179</f>
        <v>0</v>
      </c>
      <c r="Q179" s="147">
        <v>4.0000000000000002E-4</v>
      </c>
      <c r="R179" s="147">
        <f>Q179*H179</f>
        <v>1.2240000000000001E-2</v>
      </c>
      <c r="S179" s="147">
        <v>0</v>
      </c>
      <c r="T179" s="148">
        <f>S179*H179</f>
        <v>0</v>
      </c>
      <c r="AR179" s="16" t="s">
        <v>184</v>
      </c>
      <c r="AT179" s="16" t="s">
        <v>136</v>
      </c>
      <c r="AU179" s="16" t="s">
        <v>75</v>
      </c>
      <c r="AY179" s="16" t="s">
        <v>132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73</v>
      </c>
      <c r="BK179" s="149">
        <f>ROUND(I179*H179,2)</f>
        <v>0</v>
      </c>
      <c r="BL179" s="16" t="s">
        <v>184</v>
      </c>
      <c r="BM179" s="16" t="s">
        <v>520</v>
      </c>
    </row>
    <row r="180" spans="2:65" s="11" customFormat="1">
      <c r="B180" s="150"/>
      <c r="D180" s="151" t="s">
        <v>142</v>
      </c>
      <c r="E180" s="152" t="s">
        <v>1</v>
      </c>
      <c r="F180" s="153" t="s">
        <v>456</v>
      </c>
      <c r="H180" s="152" t="s">
        <v>1</v>
      </c>
      <c r="I180" s="154"/>
      <c r="L180" s="150"/>
      <c r="M180" s="155"/>
      <c r="N180" s="156"/>
      <c r="O180" s="156"/>
      <c r="P180" s="156"/>
      <c r="Q180" s="156"/>
      <c r="R180" s="156"/>
      <c r="S180" s="156"/>
      <c r="T180" s="157"/>
      <c r="AT180" s="152" t="s">
        <v>142</v>
      </c>
      <c r="AU180" s="152" t="s">
        <v>75</v>
      </c>
      <c r="AV180" s="11" t="s">
        <v>73</v>
      </c>
      <c r="AW180" s="11" t="s">
        <v>28</v>
      </c>
      <c r="AX180" s="11" t="s">
        <v>65</v>
      </c>
      <c r="AY180" s="152" t="s">
        <v>132</v>
      </c>
    </row>
    <row r="181" spans="2:65" s="12" customFormat="1">
      <c r="B181" s="158"/>
      <c r="D181" s="151" t="s">
        <v>142</v>
      </c>
      <c r="E181" s="159" t="s">
        <v>1</v>
      </c>
      <c r="F181" s="160" t="s">
        <v>478</v>
      </c>
      <c r="H181" s="161">
        <v>17.600000000000001</v>
      </c>
      <c r="I181" s="162"/>
      <c r="L181" s="158"/>
      <c r="M181" s="163"/>
      <c r="N181" s="164"/>
      <c r="O181" s="164"/>
      <c r="P181" s="164"/>
      <c r="Q181" s="164"/>
      <c r="R181" s="164"/>
      <c r="S181" s="164"/>
      <c r="T181" s="165"/>
      <c r="AT181" s="159" t="s">
        <v>142</v>
      </c>
      <c r="AU181" s="159" t="s">
        <v>75</v>
      </c>
      <c r="AV181" s="12" t="s">
        <v>75</v>
      </c>
      <c r="AW181" s="12" t="s">
        <v>28</v>
      </c>
      <c r="AX181" s="12" t="s">
        <v>65</v>
      </c>
      <c r="AY181" s="159" t="s">
        <v>132</v>
      </c>
    </row>
    <row r="182" spans="2:65" s="11" customFormat="1">
      <c r="B182" s="150"/>
      <c r="D182" s="151" t="s">
        <v>142</v>
      </c>
      <c r="E182" s="152" t="s">
        <v>1</v>
      </c>
      <c r="F182" s="153" t="s">
        <v>472</v>
      </c>
      <c r="H182" s="152" t="s">
        <v>1</v>
      </c>
      <c r="I182" s="154"/>
      <c r="L182" s="150"/>
      <c r="M182" s="155"/>
      <c r="N182" s="156"/>
      <c r="O182" s="156"/>
      <c r="P182" s="156"/>
      <c r="Q182" s="156"/>
      <c r="R182" s="156"/>
      <c r="S182" s="156"/>
      <c r="T182" s="157"/>
      <c r="AT182" s="152" t="s">
        <v>142</v>
      </c>
      <c r="AU182" s="152" t="s">
        <v>75</v>
      </c>
      <c r="AV182" s="11" t="s">
        <v>73</v>
      </c>
      <c r="AW182" s="11" t="s">
        <v>28</v>
      </c>
      <c r="AX182" s="11" t="s">
        <v>65</v>
      </c>
      <c r="AY182" s="152" t="s">
        <v>132</v>
      </c>
    </row>
    <row r="183" spans="2:65" s="12" customFormat="1">
      <c r="B183" s="158"/>
      <c r="D183" s="151" t="s">
        <v>142</v>
      </c>
      <c r="E183" s="159" t="s">
        <v>1</v>
      </c>
      <c r="F183" s="160" t="s">
        <v>479</v>
      </c>
      <c r="H183" s="161">
        <v>13</v>
      </c>
      <c r="I183" s="162"/>
      <c r="L183" s="158"/>
      <c r="M183" s="163"/>
      <c r="N183" s="164"/>
      <c r="O183" s="164"/>
      <c r="P183" s="164"/>
      <c r="Q183" s="164"/>
      <c r="R183" s="164"/>
      <c r="S183" s="164"/>
      <c r="T183" s="165"/>
      <c r="AT183" s="159" t="s">
        <v>142</v>
      </c>
      <c r="AU183" s="159" t="s">
        <v>75</v>
      </c>
      <c r="AV183" s="12" t="s">
        <v>75</v>
      </c>
      <c r="AW183" s="12" t="s">
        <v>28</v>
      </c>
      <c r="AX183" s="12" t="s">
        <v>65</v>
      </c>
      <c r="AY183" s="159" t="s">
        <v>132</v>
      </c>
    </row>
    <row r="184" spans="2:65" s="13" customFormat="1">
      <c r="B184" s="166"/>
      <c r="D184" s="151" t="s">
        <v>142</v>
      </c>
      <c r="E184" s="167" t="s">
        <v>1</v>
      </c>
      <c r="F184" s="168" t="s">
        <v>146</v>
      </c>
      <c r="H184" s="169">
        <v>30.6</v>
      </c>
      <c r="I184" s="170"/>
      <c r="L184" s="166"/>
      <c r="M184" s="171"/>
      <c r="N184" s="172"/>
      <c r="O184" s="172"/>
      <c r="P184" s="172"/>
      <c r="Q184" s="172"/>
      <c r="R184" s="172"/>
      <c r="S184" s="172"/>
      <c r="T184" s="173"/>
      <c r="AT184" s="167" t="s">
        <v>142</v>
      </c>
      <c r="AU184" s="167" t="s">
        <v>75</v>
      </c>
      <c r="AV184" s="13" t="s">
        <v>133</v>
      </c>
      <c r="AW184" s="13" t="s">
        <v>28</v>
      </c>
      <c r="AX184" s="13" t="s">
        <v>73</v>
      </c>
      <c r="AY184" s="167" t="s">
        <v>132</v>
      </c>
    </row>
    <row r="185" spans="2:65" s="1" customFormat="1" ht="16.5" customHeight="1">
      <c r="B185" s="137"/>
      <c r="C185" s="174" t="s">
        <v>521</v>
      </c>
      <c r="D185" s="174" t="s">
        <v>168</v>
      </c>
      <c r="E185" s="175" t="s">
        <v>522</v>
      </c>
      <c r="F185" s="176" t="s">
        <v>523</v>
      </c>
      <c r="G185" s="177" t="s">
        <v>152</v>
      </c>
      <c r="H185" s="178">
        <v>35.19</v>
      </c>
      <c r="I185" s="179"/>
      <c r="J185" s="180">
        <f>ROUND(I185*H185,2)</f>
        <v>0</v>
      </c>
      <c r="K185" s="176" t="s">
        <v>1</v>
      </c>
      <c r="L185" s="181"/>
      <c r="M185" s="182" t="s">
        <v>1</v>
      </c>
      <c r="N185" s="183" t="s">
        <v>36</v>
      </c>
      <c r="O185" s="47"/>
      <c r="P185" s="147">
        <f>O185*H185</f>
        <v>0</v>
      </c>
      <c r="Q185" s="147">
        <v>4.4999999999999997E-3</v>
      </c>
      <c r="R185" s="147">
        <f>Q185*H185</f>
        <v>0.15835499999999997</v>
      </c>
      <c r="S185" s="147">
        <v>0</v>
      </c>
      <c r="T185" s="148">
        <f>S185*H185</f>
        <v>0</v>
      </c>
      <c r="AR185" s="16" t="s">
        <v>271</v>
      </c>
      <c r="AT185" s="16" t="s">
        <v>168</v>
      </c>
      <c r="AU185" s="16" t="s">
        <v>75</v>
      </c>
      <c r="AY185" s="16" t="s">
        <v>132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73</v>
      </c>
      <c r="BK185" s="149">
        <f>ROUND(I185*H185,2)</f>
        <v>0</v>
      </c>
      <c r="BL185" s="16" t="s">
        <v>184</v>
      </c>
      <c r="BM185" s="16" t="s">
        <v>524</v>
      </c>
    </row>
    <row r="186" spans="2:65" s="12" customFormat="1">
      <c r="B186" s="158"/>
      <c r="D186" s="151" t="s">
        <v>142</v>
      </c>
      <c r="E186" s="159" t="s">
        <v>1</v>
      </c>
      <c r="F186" s="160" t="s">
        <v>525</v>
      </c>
      <c r="H186" s="161">
        <v>35.19</v>
      </c>
      <c r="I186" s="162"/>
      <c r="L186" s="158"/>
      <c r="M186" s="163"/>
      <c r="N186" s="164"/>
      <c r="O186" s="164"/>
      <c r="P186" s="164"/>
      <c r="Q186" s="164"/>
      <c r="R186" s="164"/>
      <c r="S186" s="164"/>
      <c r="T186" s="165"/>
      <c r="AT186" s="159" t="s">
        <v>142</v>
      </c>
      <c r="AU186" s="159" t="s">
        <v>75</v>
      </c>
      <c r="AV186" s="12" t="s">
        <v>75</v>
      </c>
      <c r="AW186" s="12" t="s">
        <v>28</v>
      </c>
      <c r="AX186" s="12" t="s">
        <v>73</v>
      </c>
      <c r="AY186" s="159" t="s">
        <v>132</v>
      </c>
    </row>
    <row r="187" spans="2:65" s="1" customFormat="1" ht="16.5" customHeight="1">
      <c r="B187" s="137"/>
      <c r="C187" s="138" t="s">
        <v>526</v>
      </c>
      <c r="D187" s="138" t="s">
        <v>136</v>
      </c>
      <c r="E187" s="139" t="s">
        <v>527</v>
      </c>
      <c r="F187" s="140" t="s">
        <v>528</v>
      </c>
      <c r="G187" s="141" t="s">
        <v>281</v>
      </c>
      <c r="H187" s="184"/>
      <c r="I187" s="143"/>
      <c r="J187" s="144">
        <f>ROUND(I187*H187,2)</f>
        <v>0</v>
      </c>
      <c r="K187" s="140" t="s">
        <v>140</v>
      </c>
      <c r="L187" s="28"/>
      <c r="M187" s="145" t="s">
        <v>1</v>
      </c>
      <c r="N187" s="146" t="s">
        <v>36</v>
      </c>
      <c r="O187" s="47"/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6" t="s">
        <v>184</v>
      </c>
      <c r="AT187" s="16" t="s">
        <v>136</v>
      </c>
      <c r="AU187" s="16" t="s">
        <v>75</v>
      </c>
      <c r="AY187" s="16" t="s">
        <v>132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73</v>
      </c>
      <c r="BK187" s="149">
        <f>ROUND(I187*H187,2)</f>
        <v>0</v>
      </c>
      <c r="BL187" s="16" t="s">
        <v>184</v>
      </c>
      <c r="BM187" s="16" t="s">
        <v>529</v>
      </c>
    </row>
    <row r="188" spans="2:65" s="10" customFormat="1" ht="22.9" customHeight="1">
      <c r="B188" s="124"/>
      <c r="D188" s="125" t="s">
        <v>64</v>
      </c>
      <c r="E188" s="135" t="s">
        <v>530</v>
      </c>
      <c r="F188" s="135" t="s">
        <v>531</v>
      </c>
      <c r="I188" s="127"/>
      <c r="J188" s="136">
        <f>BK188</f>
        <v>0</v>
      </c>
      <c r="L188" s="124"/>
      <c r="M188" s="129"/>
      <c r="N188" s="130"/>
      <c r="O188" s="130"/>
      <c r="P188" s="131">
        <f>SUM(P189:P217)</f>
        <v>0</v>
      </c>
      <c r="Q188" s="130"/>
      <c r="R188" s="131">
        <f>SUM(R189:R217)</f>
        <v>0.20328879999999999</v>
      </c>
      <c r="S188" s="130"/>
      <c r="T188" s="132">
        <f>SUM(T189:T217)</f>
        <v>0</v>
      </c>
      <c r="AR188" s="125" t="s">
        <v>75</v>
      </c>
      <c r="AT188" s="133" t="s">
        <v>64</v>
      </c>
      <c r="AU188" s="133" t="s">
        <v>73</v>
      </c>
      <c r="AY188" s="125" t="s">
        <v>132</v>
      </c>
      <c r="BK188" s="134">
        <f>SUM(BK189:BK217)</f>
        <v>0</v>
      </c>
    </row>
    <row r="189" spans="2:65" s="1" customFormat="1" ht="16.5" customHeight="1">
      <c r="B189" s="137"/>
      <c r="C189" s="138" t="s">
        <v>532</v>
      </c>
      <c r="D189" s="138" t="s">
        <v>136</v>
      </c>
      <c r="E189" s="139" t="s">
        <v>533</v>
      </c>
      <c r="F189" s="140" t="s">
        <v>534</v>
      </c>
      <c r="G189" s="141" t="s">
        <v>152</v>
      </c>
      <c r="H189" s="142">
        <v>30.6</v>
      </c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1.9000000000000001E-4</v>
      </c>
      <c r="R189" s="147">
        <f>Q189*H189</f>
        <v>5.8140000000000006E-3</v>
      </c>
      <c r="S189" s="147">
        <v>0</v>
      </c>
      <c r="T189" s="148">
        <f>S189*H189</f>
        <v>0</v>
      </c>
      <c r="AR189" s="16" t="s">
        <v>184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184</v>
      </c>
      <c r="BM189" s="16" t="s">
        <v>535</v>
      </c>
    </row>
    <row r="190" spans="2:65" s="11" customFormat="1">
      <c r="B190" s="150"/>
      <c r="D190" s="151" t="s">
        <v>142</v>
      </c>
      <c r="E190" s="152" t="s">
        <v>1</v>
      </c>
      <c r="F190" s="153" t="s">
        <v>456</v>
      </c>
      <c r="H190" s="152" t="s">
        <v>1</v>
      </c>
      <c r="I190" s="154"/>
      <c r="L190" s="150"/>
      <c r="M190" s="155"/>
      <c r="N190" s="156"/>
      <c r="O190" s="156"/>
      <c r="P190" s="156"/>
      <c r="Q190" s="156"/>
      <c r="R190" s="156"/>
      <c r="S190" s="156"/>
      <c r="T190" s="157"/>
      <c r="AT190" s="152" t="s">
        <v>142</v>
      </c>
      <c r="AU190" s="152" t="s">
        <v>75</v>
      </c>
      <c r="AV190" s="11" t="s">
        <v>73</v>
      </c>
      <c r="AW190" s="11" t="s">
        <v>28</v>
      </c>
      <c r="AX190" s="11" t="s">
        <v>65</v>
      </c>
      <c r="AY190" s="152" t="s">
        <v>132</v>
      </c>
    </row>
    <row r="191" spans="2:65" s="12" customFormat="1">
      <c r="B191" s="158"/>
      <c r="D191" s="151" t="s">
        <v>142</v>
      </c>
      <c r="E191" s="159" t="s">
        <v>1</v>
      </c>
      <c r="F191" s="160" t="s">
        <v>478</v>
      </c>
      <c r="H191" s="161">
        <v>17.600000000000001</v>
      </c>
      <c r="I191" s="162"/>
      <c r="L191" s="158"/>
      <c r="M191" s="163"/>
      <c r="N191" s="164"/>
      <c r="O191" s="164"/>
      <c r="P191" s="164"/>
      <c r="Q191" s="164"/>
      <c r="R191" s="164"/>
      <c r="S191" s="164"/>
      <c r="T191" s="165"/>
      <c r="AT191" s="159" t="s">
        <v>142</v>
      </c>
      <c r="AU191" s="159" t="s">
        <v>75</v>
      </c>
      <c r="AV191" s="12" t="s">
        <v>75</v>
      </c>
      <c r="AW191" s="12" t="s">
        <v>28</v>
      </c>
      <c r="AX191" s="12" t="s">
        <v>65</v>
      </c>
      <c r="AY191" s="159" t="s">
        <v>132</v>
      </c>
    </row>
    <row r="192" spans="2:65" s="11" customFormat="1">
      <c r="B192" s="150"/>
      <c r="D192" s="151" t="s">
        <v>142</v>
      </c>
      <c r="E192" s="152" t="s">
        <v>1</v>
      </c>
      <c r="F192" s="153" t="s">
        <v>472</v>
      </c>
      <c r="H192" s="152" t="s">
        <v>1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AT192" s="152" t="s">
        <v>142</v>
      </c>
      <c r="AU192" s="152" t="s">
        <v>75</v>
      </c>
      <c r="AV192" s="11" t="s">
        <v>73</v>
      </c>
      <c r="AW192" s="11" t="s">
        <v>28</v>
      </c>
      <c r="AX192" s="11" t="s">
        <v>65</v>
      </c>
      <c r="AY192" s="152" t="s">
        <v>132</v>
      </c>
    </row>
    <row r="193" spans="2:65" s="12" customFormat="1">
      <c r="B193" s="158"/>
      <c r="D193" s="151" t="s">
        <v>142</v>
      </c>
      <c r="E193" s="159" t="s">
        <v>1</v>
      </c>
      <c r="F193" s="160" t="s">
        <v>479</v>
      </c>
      <c r="H193" s="161">
        <v>13</v>
      </c>
      <c r="I193" s="162"/>
      <c r="L193" s="158"/>
      <c r="M193" s="163"/>
      <c r="N193" s="164"/>
      <c r="O193" s="164"/>
      <c r="P193" s="164"/>
      <c r="Q193" s="164"/>
      <c r="R193" s="164"/>
      <c r="S193" s="164"/>
      <c r="T193" s="165"/>
      <c r="AT193" s="159" t="s">
        <v>142</v>
      </c>
      <c r="AU193" s="159" t="s">
        <v>75</v>
      </c>
      <c r="AV193" s="12" t="s">
        <v>75</v>
      </c>
      <c r="AW193" s="12" t="s">
        <v>28</v>
      </c>
      <c r="AX193" s="12" t="s">
        <v>65</v>
      </c>
      <c r="AY193" s="159" t="s">
        <v>132</v>
      </c>
    </row>
    <row r="194" spans="2:65" s="13" customFormat="1">
      <c r="B194" s="166"/>
      <c r="D194" s="151" t="s">
        <v>142</v>
      </c>
      <c r="E194" s="167" t="s">
        <v>1</v>
      </c>
      <c r="F194" s="168" t="s">
        <v>146</v>
      </c>
      <c r="H194" s="169">
        <v>30.6</v>
      </c>
      <c r="I194" s="170"/>
      <c r="L194" s="166"/>
      <c r="M194" s="171"/>
      <c r="N194" s="172"/>
      <c r="O194" s="172"/>
      <c r="P194" s="172"/>
      <c r="Q194" s="172"/>
      <c r="R194" s="172"/>
      <c r="S194" s="172"/>
      <c r="T194" s="173"/>
      <c r="AT194" s="167" t="s">
        <v>142</v>
      </c>
      <c r="AU194" s="167" t="s">
        <v>75</v>
      </c>
      <c r="AV194" s="13" t="s">
        <v>133</v>
      </c>
      <c r="AW194" s="13" t="s">
        <v>28</v>
      </c>
      <c r="AX194" s="13" t="s">
        <v>73</v>
      </c>
      <c r="AY194" s="167" t="s">
        <v>132</v>
      </c>
    </row>
    <row r="195" spans="2:65" s="1" customFormat="1" ht="16.5" customHeight="1">
      <c r="B195" s="137"/>
      <c r="C195" s="174" t="s">
        <v>536</v>
      </c>
      <c r="D195" s="174" t="s">
        <v>168</v>
      </c>
      <c r="E195" s="175" t="s">
        <v>537</v>
      </c>
      <c r="F195" s="176" t="s">
        <v>538</v>
      </c>
      <c r="G195" s="177" t="s">
        <v>152</v>
      </c>
      <c r="H195" s="178">
        <v>44.045999999999999</v>
      </c>
      <c r="I195" s="179"/>
      <c r="J195" s="180">
        <f>ROUND(I195*H195,2)</f>
        <v>0</v>
      </c>
      <c r="K195" s="176" t="s">
        <v>1</v>
      </c>
      <c r="L195" s="181"/>
      <c r="M195" s="182" t="s">
        <v>1</v>
      </c>
      <c r="N195" s="183" t="s">
        <v>36</v>
      </c>
      <c r="O195" s="47"/>
      <c r="P195" s="147">
        <f>O195*H195</f>
        <v>0</v>
      </c>
      <c r="Q195" s="147">
        <v>2.3E-3</v>
      </c>
      <c r="R195" s="147">
        <f>Q195*H195</f>
        <v>0.1013058</v>
      </c>
      <c r="S195" s="147">
        <v>0</v>
      </c>
      <c r="T195" s="148">
        <f>S195*H195</f>
        <v>0</v>
      </c>
      <c r="AR195" s="16" t="s">
        <v>271</v>
      </c>
      <c r="AT195" s="16" t="s">
        <v>168</v>
      </c>
      <c r="AU195" s="16" t="s">
        <v>75</v>
      </c>
      <c r="AY195" s="16" t="s">
        <v>132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6" t="s">
        <v>73</v>
      </c>
      <c r="BK195" s="149">
        <f>ROUND(I195*H195,2)</f>
        <v>0</v>
      </c>
      <c r="BL195" s="16" t="s">
        <v>184</v>
      </c>
      <c r="BM195" s="16" t="s">
        <v>539</v>
      </c>
    </row>
    <row r="196" spans="2:65" s="12" customFormat="1">
      <c r="B196" s="158"/>
      <c r="D196" s="151" t="s">
        <v>142</v>
      </c>
      <c r="E196" s="159" t="s">
        <v>1</v>
      </c>
      <c r="F196" s="160" t="s">
        <v>525</v>
      </c>
      <c r="H196" s="161">
        <v>35.19</v>
      </c>
      <c r="I196" s="162"/>
      <c r="L196" s="158"/>
      <c r="M196" s="163"/>
      <c r="N196" s="164"/>
      <c r="O196" s="164"/>
      <c r="P196" s="164"/>
      <c r="Q196" s="164"/>
      <c r="R196" s="164"/>
      <c r="S196" s="164"/>
      <c r="T196" s="165"/>
      <c r="AT196" s="159" t="s">
        <v>142</v>
      </c>
      <c r="AU196" s="159" t="s">
        <v>75</v>
      </c>
      <c r="AV196" s="12" t="s">
        <v>75</v>
      </c>
      <c r="AW196" s="12" t="s">
        <v>28</v>
      </c>
      <c r="AX196" s="12" t="s">
        <v>65</v>
      </c>
      <c r="AY196" s="159" t="s">
        <v>132</v>
      </c>
    </row>
    <row r="197" spans="2:65" s="12" customFormat="1">
      <c r="B197" s="158"/>
      <c r="D197" s="151" t="s">
        <v>142</v>
      </c>
      <c r="E197" s="159" t="s">
        <v>1</v>
      </c>
      <c r="F197" s="160" t="s">
        <v>540</v>
      </c>
      <c r="H197" s="161">
        <v>8.8559999999999999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65</v>
      </c>
      <c r="AY197" s="159" t="s">
        <v>132</v>
      </c>
    </row>
    <row r="198" spans="2:65" s="13" customFormat="1">
      <c r="B198" s="166"/>
      <c r="D198" s="151" t="s">
        <v>142</v>
      </c>
      <c r="E198" s="167" t="s">
        <v>1</v>
      </c>
      <c r="F198" s="168" t="s">
        <v>146</v>
      </c>
      <c r="H198" s="169">
        <v>44.045999999999999</v>
      </c>
      <c r="I198" s="170"/>
      <c r="L198" s="166"/>
      <c r="M198" s="171"/>
      <c r="N198" s="172"/>
      <c r="O198" s="172"/>
      <c r="P198" s="172"/>
      <c r="Q198" s="172"/>
      <c r="R198" s="172"/>
      <c r="S198" s="172"/>
      <c r="T198" s="173"/>
      <c r="AT198" s="167" t="s">
        <v>142</v>
      </c>
      <c r="AU198" s="167" t="s">
        <v>75</v>
      </c>
      <c r="AV198" s="13" t="s">
        <v>133</v>
      </c>
      <c r="AW198" s="13" t="s">
        <v>28</v>
      </c>
      <c r="AX198" s="13" t="s">
        <v>73</v>
      </c>
      <c r="AY198" s="167" t="s">
        <v>132</v>
      </c>
    </row>
    <row r="199" spans="2:65" s="1" customFormat="1" ht="16.5" customHeight="1">
      <c r="B199" s="137"/>
      <c r="C199" s="138" t="s">
        <v>541</v>
      </c>
      <c r="D199" s="138" t="s">
        <v>136</v>
      </c>
      <c r="E199" s="139" t="s">
        <v>542</v>
      </c>
      <c r="F199" s="140" t="s">
        <v>543</v>
      </c>
      <c r="G199" s="141" t="s">
        <v>405</v>
      </c>
      <c r="H199" s="142">
        <v>9</v>
      </c>
      <c r="I199" s="143"/>
      <c r="J199" s="144">
        <f>ROUND(I199*H199,2)</f>
        <v>0</v>
      </c>
      <c r="K199" s="140" t="s">
        <v>140</v>
      </c>
      <c r="L199" s="28"/>
      <c r="M199" s="145" t="s">
        <v>1</v>
      </c>
      <c r="N199" s="146" t="s">
        <v>36</v>
      </c>
      <c r="O199" s="47"/>
      <c r="P199" s="147">
        <f>O199*H199</f>
        <v>0</v>
      </c>
      <c r="Q199" s="147">
        <v>2.7799999999999999E-3</v>
      </c>
      <c r="R199" s="147">
        <f>Q199*H199</f>
        <v>2.5020000000000001E-2</v>
      </c>
      <c r="S199" s="147">
        <v>0</v>
      </c>
      <c r="T199" s="148">
        <f>S199*H199</f>
        <v>0</v>
      </c>
      <c r="AR199" s="16" t="s">
        <v>184</v>
      </c>
      <c r="AT199" s="16" t="s">
        <v>136</v>
      </c>
      <c r="AU199" s="16" t="s">
        <v>75</v>
      </c>
      <c r="AY199" s="16" t="s">
        <v>132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6" t="s">
        <v>73</v>
      </c>
      <c r="BK199" s="149">
        <f>ROUND(I199*H199,2)</f>
        <v>0</v>
      </c>
      <c r="BL199" s="16" t="s">
        <v>184</v>
      </c>
      <c r="BM199" s="16" t="s">
        <v>544</v>
      </c>
    </row>
    <row r="200" spans="2:65" s="12" customFormat="1">
      <c r="B200" s="158"/>
      <c r="D200" s="151" t="s">
        <v>142</v>
      </c>
      <c r="E200" s="159" t="s">
        <v>1</v>
      </c>
      <c r="F200" s="160" t="s">
        <v>545</v>
      </c>
      <c r="H200" s="161">
        <v>5</v>
      </c>
      <c r="I200" s="162"/>
      <c r="L200" s="158"/>
      <c r="M200" s="163"/>
      <c r="N200" s="164"/>
      <c r="O200" s="164"/>
      <c r="P200" s="164"/>
      <c r="Q200" s="164"/>
      <c r="R200" s="164"/>
      <c r="S200" s="164"/>
      <c r="T200" s="165"/>
      <c r="AT200" s="159" t="s">
        <v>142</v>
      </c>
      <c r="AU200" s="159" t="s">
        <v>75</v>
      </c>
      <c r="AV200" s="12" t="s">
        <v>75</v>
      </c>
      <c r="AW200" s="12" t="s">
        <v>28</v>
      </c>
      <c r="AX200" s="12" t="s">
        <v>65</v>
      </c>
      <c r="AY200" s="159" t="s">
        <v>132</v>
      </c>
    </row>
    <row r="201" spans="2:65" s="12" customFormat="1">
      <c r="B201" s="158"/>
      <c r="D201" s="151" t="s">
        <v>142</v>
      </c>
      <c r="E201" s="159" t="s">
        <v>1</v>
      </c>
      <c r="F201" s="160" t="s">
        <v>546</v>
      </c>
      <c r="H201" s="161">
        <v>4</v>
      </c>
      <c r="I201" s="162"/>
      <c r="L201" s="158"/>
      <c r="M201" s="163"/>
      <c r="N201" s="164"/>
      <c r="O201" s="164"/>
      <c r="P201" s="164"/>
      <c r="Q201" s="164"/>
      <c r="R201" s="164"/>
      <c r="S201" s="164"/>
      <c r="T201" s="165"/>
      <c r="AT201" s="159" t="s">
        <v>142</v>
      </c>
      <c r="AU201" s="159" t="s">
        <v>75</v>
      </c>
      <c r="AV201" s="12" t="s">
        <v>75</v>
      </c>
      <c r="AW201" s="12" t="s">
        <v>28</v>
      </c>
      <c r="AX201" s="12" t="s">
        <v>65</v>
      </c>
      <c r="AY201" s="159" t="s">
        <v>132</v>
      </c>
    </row>
    <row r="202" spans="2:65" s="13" customFormat="1">
      <c r="B202" s="166"/>
      <c r="D202" s="151" t="s">
        <v>142</v>
      </c>
      <c r="E202" s="167" t="s">
        <v>1</v>
      </c>
      <c r="F202" s="168" t="s">
        <v>146</v>
      </c>
      <c r="H202" s="169">
        <v>9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75</v>
      </c>
      <c r="AV202" s="13" t="s">
        <v>133</v>
      </c>
      <c r="AW202" s="13" t="s">
        <v>28</v>
      </c>
      <c r="AX202" s="13" t="s">
        <v>73</v>
      </c>
      <c r="AY202" s="167" t="s">
        <v>132</v>
      </c>
    </row>
    <row r="203" spans="2:65" s="1" customFormat="1" ht="16.5" customHeight="1">
      <c r="B203" s="137"/>
      <c r="C203" s="138" t="s">
        <v>547</v>
      </c>
      <c r="D203" s="138" t="s">
        <v>136</v>
      </c>
      <c r="E203" s="139" t="s">
        <v>548</v>
      </c>
      <c r="F203" s="140" t="s">
        <v>549</v>
      </c>
      <c r="G203" s="141" t="s">
        <v>405</v>
      </c>
      <c r="H203" s="142">
        <v>23</v>
      </c>
      <c r="I203" s="143"/>
      <c r="J203" s="144">
        <f>ROUND(I203*H203,2)</f>
        <v>0</v>
      </c>
      <c r="K203" s="140" t="s">
        <v>1</v>
      </c>
      <c r="L203" s="28"/>
      <c r="M203" s="145" t="s">
        <v>1</v>
      </c>
      <c r="N203" s="146" t="s">
        <v>36</v>
      </c>
      <c r="O203" s="47"/>
      <c r="P203" s="147">
        <f>O203*H203</f>
        <v>0</v>
      </c>
      <c r="Q203" s="147">
        <v>2.7799999999999999E-3</v>
      </c>
      <c r="R203" s="147">
        <f>Q203*H203</f>
        <v>6.3939999999999997E-2</v>
      </c>
      <c r="S203" s="147">
        <v>0</v>
      </c>
      <c r="T203" s="148">
        <f>S203*H203</f>
        <v>0</v>
      </c>
      <c r="AR203" s="16" t="s">
        <v>184</v>
      </c>
      <c r="AT203" s="16" t="s">
        <v>136</v>
      </c>
      <c r="AU203" s="16" t="s">
        <v>75</v>
      </c>
      <c r="AY203" s="16" t="s">
        <v>132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6" t="s">
        <v>73</v>
      </c>
      <c r="BK203" s="149">
        <f>ROUND(I203*H203,2)</f>
        <v>0</v>
      </c>
      <c r="BL203" s="16" t="s">
        <v>184</v>
      </c>
      <c r="BM203" s="16" t="s">
        <v>550</v>
      </c>
    </row>
    <row r="204" spans="2:65" s="12" customFormat="1">
      <c r="B204" s="158"/>
      <c r="D204" s="151" t="s">
        <v>142</v>
      </c>
      <c r="E204" s="159" t="s">
        <v>1</v>
      </c>
      <c r="F204" s="160" t="s">
        <v>551</v>
      </c>
      <c r="H204" s="161">
        <v>13</v>
      </c>
      <c r="I204" s="162"/>
      <c r="L204" s="158"/>
      <c r="M204" s="163"/>
      <c r="N204" s="164"/>
      <c r="O204" s="164"/>
      <c r="P204" s="164"/>
      <c r="Q204" s="164"/>
      <c r="R204" s="164"/>
      <c r="S204" s="164"/>
      <c r="T204" s="165"/>
      <c r="AT204" s="159" t="s">
        <v>142</v>
      </c>
      <c r="AU204" s="159" t="s">
        <v>75</v>
      </c>
      <c r="AV204" s="12" t="s">
        <v>75</v>
      </c>
      <c r="AW204" s="12" t="s">
        <v>28</v>
      </c>
      <c r="AX204" s="12" t="s">
        <v>65</v>
      </c>
      <c r="AY204" s="159" t="s">
        <v>132</v>
      </c>
    </row>
    <row r="205" spans="2:65" s="12" customFormat="1">
      <c r="B205" s="158"/>
      <c r="D205" s="151" t="s">
        <v>142</v>
      </c>
      <c r="E205" s="159" t="s">
        <v>1</v>
      </c>
      <c r="F205" s="160" t="s">
        <v>552</v>
      </c>
      <c r="H205" s="161">
        <v>10</v>
      </c>
      <c r="I205" s="162"/>
      <c r="L205" s="158"/>
      <c r="M205" s="163"/>
      <c r="N205" s="164"/>
      <c r="O205" s="164"/>
      <c r="P205" s="164"/>
      <c r="Q205" s="164"/>
      <c r="R205" s="164"/>
      <c r="S205" s="164"/>
      <c r="T205" s="165"/>
      <c r="AT205" s="159" t="s">
        <v>142</v>
      </c>
      <c r="AU205" s="159" t="s">
        <v>75</v>
      </c>
      <c r="AV205" s="12" t="s">
        <v>75</v>
      </c>
      <c r="AW205" s="12" t="s">
        <v>28</v>
      </c>
      <c r="AX205" s="12" t="s">
        <v>65</v>
      </c>
      <c r="AY205" s="159" t="s">
        <v>132</v>
      </c>
    </row>
    <row r="206" spans="2:65" s="13" customFormat="1">
      <c r="B206" s="166"/>
      <c r="D206" s="151" t="s">
        <v>142</v>
      </c>
      <c r="E206" s="167" t="s">
        <v>1</v>
      </c>
      <c r="F206" s="168" t="s">
        <v>146</v>
      </c>
      <c r="H206" s="169">
        <v>23</v>
      </c>
      <c r="I206" s="170"/>
      <c r="L206" s="166"/>
      <c r="M206" s="171"/>
      <c r="N206" s="172"/>
      <c r="O206" s="172"/>
      <c r="P206" s="172"/>
      <c r="Q206" s="172"/>
      <c r="R206" s="172"/>
      <c r="S206" s="172"/>
      <c r="T206" s="173"/>
      <c r="AT206" s="167" t="s">
        <v>142</v>
      </c>
      <c r="AU206" s="167" t="s">
        <v>75</v>
      </c>
      <c r="AV206" s="13" t="s">
        <v>133</v>
      </c>
      <c r="AW206" s="13" t="s">
        <v>28</v>
      </c>
      <c r="AX206" s="13" t="s">
        <v>73</v>
      </c>
      <c r="AY206" s="167" t="s">
        <v>132</v>
      </c>
    </row>
    <row r="207" spans="2:65" s="1" customFormat="1" ht="16.5" customHeight="1">
      <c r="B207" s="137"/>
      <c r="C207" s="138" t="s">
        <v>553</v>
      </c>
      <c r="D207" s="138" t="s">
        <v>136</v>
      </c>
      <c r="E207" s="139" t="s">
        <v>554</v>
      </c>
      <c r="F207" s="140" t="s">
        <v>555</v>
      </c>
      <c r="G207" s="141" t="s">
        <v>152</v>
      </c>
      <c r="H207" s="142">
        <v>30.6</v>
      </c>
      <c r="I207" s="143"/>
      <c r="J207" s="144">
        <f>ROUND(I207*H207,2)</f>
        <v>0</v>
      </c>
      <c r="K207" s="140" t="s">
        <v>140</v>
      </c>
      <c r="L207" s="28"/>
      <c r="M207" s="145" t="s">
        <v>1</v>
      </c>
      <c r="N207" s="146" t="s">
        <v>36</v>
      </c>
      <c r="O207" s="47"/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AR207" s="16" t="s">
        <v>184</v>
      </c>
      <c r="AT207" s="16" t="s">
        <v>136</v>
      </c>
      <c r="AU207" s="16" t="s">
        <v>75</v>
      </c>
      <c r="AY207" s="16" t="s">
        <v>132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6" t="s">
        <v>73</v>
      </c>
      <c r="BK207" s="149">
        <f>ROUND(I207*H207,2)</f>
        <v>0</v>
      </c>
      <c r="BL207" s="16" t="s">
        <v>184</v>
      </c>
      <c r="BM207" s="16" t="s">
        <v>556</v>
      </c>
    </row>
    <row r="208" spans="2:65" s="1" customFormat="1" ht="16.5" customHeight="1">
      <c r="B208" s="137"/>
      <c r="C208" s="174" t="s">
        <v>557</v>
      </c>
      <c r="D208" s="174" t="s">
        <v>168</v>
      </c>
      <c r="E208" s="175" t="s">
        <v>558</v>
      </c>
      <c r="F208" s="176" t="s">
        <v>559</v>
      </c>
      <c r="G208" s="177" t="s">
        <v>152</v>
      </c>
      <c r="H208" s="178">
        <v>35.19</v>
      </c>
      <c r="I208" s="179"/>
      <c r="J208" s="180">
        <f>ROUND(I208*H208,2)</f>
        <v>0</v>
      </c>
      <c r="K208" s="176" t="s">
        <v>140</v>
      </c>
      <c r="L208" s="181"/>
      <c r="M208" s="182" t="s">
        <v>1</v>
      </c>
      <c r="N208" s="183" t="s">
        <v>36</v>
      </c>
      <c r="O208" s="47"/>
      <c r="P208" s="147">
        <f>O208*H208</f>
        <v>0</v>
      </c>
      <c r="Q208" s="147">
        <v>1E-4</v>
      </c>
      <c r="R208" s="147">
        <f>Q208*H208</f>
        <v>3.519E-3</v>
      </c>
      <c r="S208" s="147">
        <v>0</v>
      </c>
      <c r="T208" s="148">
        <f>S208*H208</f>
        <v>0</v>
      </c>
      <c r="AR208" s="16" t="s">
        <v>271</v>
      </c>
      <c r="AT208" s="16" t="s">
        <v>168</v>
      </c>
      <c r="AU208" s="16" t="s">
        <v>75</v>
      </c>
      <c r="AY208" s="16" t="s">
        <v>132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6" t="s">
        <v>73</v>
      </c>
      <c r="BK208" s="149">
        <f>ROUND(I208*H208,2)</f>
        <v>0</v>
      </c>
      <c r="BL208" s="16" t="s">
        <v>184</v>
      </c>
      <c r="BM208" s="16" t="s">
        <v>560</v>
      </c>
    </row>
    <row r="209" spans="2:65" s="12" customFormat="1">
      <c r="B209" s="158"/>
      <c r="D209" s="151" t="s">
        <v>142</v>
      </c>
      <c r="E209" s="159" t="s">
        <v>1</v>
      </c>
      <c r="F209" s="160" t="s">
        <v>525</v>
      </c>
      <c r="H209" s="161">
        <v>35.19</v>
      </c>
      <c r="I209" s="162"/>
      <c r="L209" s="158"/>
      <c r="M209" s="163"/>
      <c r="N209" s="164"/>
      <c r="O209" s="164"/>
      <c r="P209" s="164"/>
      <c r="Q209" s="164"/>
      <c r="R209" s="164"/>
      <c r="S209" s="164"/>
      <c r="T209" s="165"/>
      <c r="AT209" s="159" t="s">
        <v>142</v>
      </c>
      <c r="AU209" s="159" t="s">
        <v>75</v>
      </c>
      <c r="AV209" s="12" t="s">
        <v>75</v>
      </c>
      <c r="AW209" s="12" t="s">
        <v>28</v>
      </c>
      <c r="AX209" s="12" t="s">
        <v>73</v>
      </c>
      <c r="AY209" s="159" t="s">
        <v>132</v>
      </c>
    </row>
    <row r="210" spans="2:65" s="1" customFormat="1" ht="16.5" customHeight="1">
      <c r="B210" s="137"/>
      <c r="C210" s="138" t="s">
        <v>561</v>
      </c>
      <c r="D210" s="138" t="s">
        <v>136</v>
      </c>
      <c r="E210" s="139" t="s">
        <v>562</v>
      </c>
      <c r="F210" s="140" t="s">
        <v>563</v>
      </c>
      <c r="G210" s="141" t="s">
        <v>405</v>
      </c>
      <c r="H210" s="142">
        <v>186</v>
      </c>
      <c r="I210" s="143"/>
      <c r="J210" s="144">
        <f>ROUND(I210*H210,2)</f>
        <v>0</v>
      </c>
      <c r="K210" s="140" t="s">
        <v>1</v>
      </c>
      <c r="L210" s="28"/>
      <c r="M210" s="145" t="s">
        <v>1</v>
      </c>
      <c r="N210" s="146" t="s">
        <v>36</v>
      </c>
      <c r="O210" s="47"/>
      <c r="P210" s="147">
        <f>O210*H210</f>
        <v>0</v>
      </c>
      <c r="Q210" s="147">
        <v>0</v>
      </c>
      <c r="R210" s="147">
        <f>Q210*H210</f>
        <v>0</v>
      </c>
      <c r="S210" s="147">
        <v>0</v>
      </c>
      <c r="T210" s="148">
        <f>S210*H210</f>
        <v>0</v>
      </c>
      <c r="AR210" s="16" t="s">
        <v>184</v>
      </c>
      <c r="AT210" s="16" t="s">
        <v>136</v>
      </c>
      <c r="AU210" s="16" t="s">
        <v>75</v>
      </c>
      <c r="AY210" s="16" t="s">
        <v>132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6" t="s">
        <v>73</v>
      </c>
      <c r="BK210" s="149">
        <f>ROUND(I210*H210,2)</f>
        <v>0</v>
      </c>
      <c r="BL210" s="16" t="s">
        <v>184</v>
      </c>
      <c r="BM210" s="16" t="s">
        <v>564</v>
      </c>
    </row>
    <row r="211" spans="2:65" s="1" customFormat="1" ht="16.5" customHeight="1">
      <c r="B211" s="137"/>
      <c r="C211" s="138" t="s">
        <v>200</v>
      </c>
      <c r="D211" s="138" t="s">
        <v>136</v>
      </c>
      <c r="E211" s="139" t="s">
        <v>565</v>
      </c>
      <c r="F211" s="140" t="s">
        <v>566</v>
      </c>
      <c r="G211" s="141" t="s">
        <v>152</v>
      </c>
      <c r="H211" s="142">
        <v>7.38</v>
      </c>
      <c r="I211" s="143"/>
      <c r="J211" s="144">
        <f>ROUND(I211*H211,2)</f>
        <v>0</v>
      </c>
      <c r="K211" s="140" t="s">
        <v>140</v>
      </c>
      <c r="L211" s="28"/>
      <c r="M211" s="145" t="s">
        <v>1</v>
      </c>
      <c r="N211" s="146" t="s">
        <v>36</v>
      </c>
      <c r="O211" s="47"/>
      <c r="P211" s="147">
        <f>O211*H211</f>
        <v>0</v>
      </c>
      <c r="Q211" s="147">
        <v>5.0000000000000001E-4</v>
      </c>
      <c r="R211" s="147">
        <f>Q211*H211</f>
        <v>3.6900000000000001E-3</v>
      </c>
      <c r="S211" s="147">
        <v>0</v>
      </c>
      <c r="T211" s="148">
        <f>S211*H211</f>
        <v>0</v>
      </c>
      <c r="AR211" s="16" t="s">
        <v>184</v>
      </c>
      <c r="AT211" s="16" t="s">
        <v>136</v>
      </c>
      <c r="AU211" s="16" t="s">
        <v>75</v>
      </c>
      <c r="AY211" s="16" t="s">
        <v>132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6" t="s">
        <v>73</v>
      </c>
      <c r="BK211" s="149">
        <f>ROUND(I211*H211,2)</f>
        <v>0</v>
      </c>
      <c r="BL211" s="16" t="s">
        <v>184</v>
      </c>
      <c r="BM211" s="16" t="s">
        <v>567</v>
      </c>
    </row>
    <row r="212" spans="2:65" s="11" customFormat="1">
      <c r="B212" s="150"/>
      <c r="D212" s="151" t="s">
        <v>142</v>
      </c>
      <c r="E212" s="152" t="s">
        <v>1</v>
      </c>
      <c r="F212" s="153" t="s">
        <v>440</v>
      </c>
      <c r="H212" s="152" t="s">
        <v>1</v>
      </c>
      <c r="I212" s="154"/>
      <c r="L212" s="150"/>
      <c r="M212" s="155"/>
      <c r="N212" s="156"/>
      <c r="O212" s="156"/>
      <c r="P212" s="156"/>
      <c r="Q212" s="156"/>
      <c r="R212" s="156"/>
      <c r="S212" s="156"/>
      <c r="T212" s="157"/>
      <c r="AT212" s="152" t="s">
        <v>142</v>
      </c>
      <c r="AU212" s="152" t="s">
        <v>75</v>
      </c>
      <c r="AV212" s="11" t="s">
        <v>73</v>
      </c>
      <c r="AW212" s="11" t="s">
        <v>28</v>
      </c>
      <c r="AX212" s="11" t="s">
        <v>65</v>
      </c>
      <c r="AY212" s="152" t="s">
        <v>132</v>
      </c>
    </row>
    <row r="213" spans="2:65" s="12" customFormat="1">
      <c r="B213" s="158"/>
      <c r="D213" s="151" t="s">
        <v>142</v>
      </c>
      <c r="E213" s="159" t="s">
        <v>1</v>
      </c>
      <c r="F213" s="160" t="s">
        <v>568</v>
      </c>
      <c r="H213" s="161">
        <v>3.88</v>
      </c>
      <c r="I213" s="162"/>
      <c r="L213" s="158"/>
      <c r="M213" s="163"/>
      <c r="N213" s="164"/>
      <c r="O213" s="164"/>
      <c r="P213" s="164"/>
      <c r="Q213" s="164"/>
      <c r="R213" s="164"/>
      <c r="S213" s="164"/>
      <c r="T213" s="165"/>
      <c r="AT213" s="159" t="s">
        <v>142</v>
      </c>
      <c r="AU213" s="159" t="s">
        <v>75</v>
      </c>
      <c r="AV213" s="12" t="s">
        <v>75</v>
      </c>
      <c r="AW213" s="12" t="s">
        <v>28</v>
      </c>
      <c r="AX213" s="12" t="s">
        <v>65</v>
      </c>
      <c r="AY213" s="159" t="s">
        <v>132</v>
      </c>
    </row>
    <row r="214" spans="2:65" s="11" customFormat="1">
      <c r="B214" s="150"/>
      <c r="D214" s="151" t="s">
        <v>142</v>
      </c>
      <c r="E214" s="152" t="s">
        <v>1</v>
      </c>
      <c r="F214" s="153" t="s">
        <v>442</v>
      </c>
      <c r="H214" s="152" t="s">
        <v>1</v>
      </c>
      <c r="I214" s="154"/>
      <c r="L214" s="150"/>
      <c r="M214" s="155"/>
      <c r="N214" s="156"/>
      <c r="O214" s="156"/>
      <c r="P214" s="156"/>
      <c r="Q214" s="156"/>
      <c r="R214" s="156"/>
      <c r="S214" s="156"/>
      <c r="T214" s="157"/>
      <c r="AT214" s="152" t="s">
        <v>142</v>
      </c>
      <c r="AU214" s="152" t="s">
        <v>75</v>
      </c>
      <c r="AV214" s="11" t="s">
        <v>73</v>
      </c>
      <c r="AW214" s="11" t="s">
        <v>28</v>
      </c>
      <c r="AX214" s="11" t="s">
        <v>65</v>
      </c>
      <c r="AY214" s="152" t="s">
        <v>132</v>
      </c>
    </row>
    <row r="215" spans="2:65" s="12" customFormat="1">
      <c r="B215" s="158"/>
      <c r="D215" s="151" t="s">
        <v>142</v>
      </c>
      <c r="E215" s="159" t="s">
        <v>1</v>
      </c>
      <c r="F215" s="160" t="s">
        <v>569</v>
      </c>
      <c r="H215" s="161">
        <v>3.5</v>
      </c>
      <c r="I215" s="162"/>
      <c r="L215" s="158"/>
      <c r="M215" s="163"/>
      <c r="N215" s="164"/>
      <c r="O215" s="164"/>
      <c r="P215" s="164"/>
      <c r="Q215" s="164"/>
      <c r="R215" s="164"/>
      <c r="S215" s="164"/>
      <c r="T215" s="165"/>
      <c r="AT215" s="159" t="s">
        <v>142</v>
      </c>
      <c r="AU215" s="159" t="s">
        <v>75</v>
      </c>
      <c r="AV215" s="12" t="s">
        <v>75</v>
      </c>
      <c r="AW215" s="12" t="s">
        <v>28</v>
      </c>
      <c r="AX215" s="12" t="s">
        <v>65</v>
      </c>
      <c r="AY215" s="159" t="s">
        <v>132</v>
      </c>
    </row>
    <row r="216" spans="2:65" s="13" customFormat="1">
      <c r="B216" s="166"/>
      <c r="D216" s="151" t="s">
        <v>142</v>
      </c>
      <c r="E216" s="167" t="s">
        <v>1</v>
      </c>
      <c r="F216" s="168" t="s">
        <v>146</v>
      </c>
      <c r="H216" s="169">
        <v>7.38</v>
      </c>
      <c r="I216" s="170"/>
      <c r="L216" s="166"/>
      <c r="M216" s="171"/>
      <c r="N216" s="172"/>
      <c r="O216" s="172"/>
      <c r="P216" s="172"/>
      <c r="Q216" s="172"/>
      <c r="R216" s="172"/>
      <c r="S216" s="172"/>
      <c r="T216" s="173"/>
      <c r="AT216" s="167" t="s">
        <v>142</v>
      </c>
      <c r="AU216" s="167" t="s">
        <v>75</v>
      </c>
      <c r="AV216" s="13" t="s">
        <v>133</v>
      </c>
      <c r="AW216" s="13" t="s">
        <v>28</v>
      </c>
      <c r="AX216" s="13" t="s">
        <v>73</v>
      </c>
      <c r="AY216" s="167" t="s">
        <v>132</v>
      </c>
    </row>
    <row r="217" spans="2:65" s="1" customFormat="1" ht="16.5" customHeight="1">
      <c r="B217" s="137"/>
      <c r="C217" s="138" t="s">
        <v>570</v>
      </c>
      <c r="D217" s="138" t="s">
        <v>136</v>
      </c>
      <c r="E217" s="139" t="s">
        <v>571</v>
      </c>
      <c r="F217" s="140" t="s">
        <v>572</v>
      </c>
      <c r="G217" s="141" t="s">
        <v>281</v>
      </c>
      <c r="H217" s="184"/>
      <c r="I217" s="143"/>
      <c r="J217" s="144">
        <f>ROUND(I217*H217,2)</f>
        <v>0</v>
      </c>
      <c r="K217" s="140" t="s">
        <v>140</v>
      </c>
      <c r="L217" s="28"/>
      <c r="M217" s="145" t="s">
        <v>1</v>
      </c>
      <c r="N217" s="146" t="s">
        <v>36</v>
      </c>
      <c r="O217" s="47"/>
      <c r="P217" s="147">
        <f>O217*H217</f>
        <v>0</v>
      </c>
      <c r="Q217" s="147">
        <v>0</v>
      </c>
      <c r="R217" s="147">
        <f>Q217*H217</f>
        <v>0</v>
      </c>
      <c r="S217" s="147">
        <v>0</v>
      </c>
      <c r="T217" s="148">
        <f>S217*H217</f>
        <v>0</v>
      </c>
      <c r="AR217" s="16" t="s">
        <v>184</v>
      </c>
      <c r="AT217" s="16" t="s">
        <v>136</v>
      </c>
      <c r="AU217" s="16" t="s">
        <v>75</v>
      </c>
      <c r="AY217" s="16" t="s">
        <v>132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6" t="s">
        <v>73</v>
      </c>
      <c r="BK217" s="149">
        <f>ROUND(I217*H217,2)</f>
        <v>0</v>
      </c>
      <c r="BL217" s="16" t="s">
        <v>184</v>
      </c>
      <c r="BM217" s="16" t="s">
        <v>573</v>
      </c>
    </row>
    <row r="218" spans="2:65" s="10" customFormat="1" ht="22.9" customHeight="1">
      <c r="B218" s="124"/>
      <c r="D218" s="125" t="s">
        <v>64</v>
      </c>
      <c r="E218" s="135" t="s">
        <v>574</v>
      </c>
      <c r="F218" s="135" t="s">
        <v>575</v>
      </c>
      <c r="I218" s="127"/>
      <c r="J218" s="136">
        <f>BK218</f>
        <v>0</v>
      </c>
      <c r="L218" s="124"/>
      <c r="M218" s="129"/>
      <c r="N218" s="130"/>
      <c r="O218" s="130"/>
      <c r="P218" s="131">
        <f>SUM(P219:P246)</f>
        <v>0</v>
      </c>
      <c r="Q218" s="130"/>
      <c r="R218" s="131">
        <f>SUM(R219:R246)</f>
        <v>0.16012980000000002</v>
      </c>
      <c r="S218" s="130"/>
      <c r="T218" s="132">
        <f>SUM(T219:T246)</f>
        <v>2.9899999999999999E-2</v>
      </c>
      <c r="AR218" s="125" t="s">
        <v>75</v>
      </c>
      <c r="AT218" s="133" t="s">
        <v>64</v>
      </c>
      <c r="AU218" s="133" t="s">
        <v>73</v>
      </c>
      <c r="AY218" s="125" t="s">
        <v>132</v>
      </c>
      <c r="BK218" s="134">
        <f>SUM(BK219:BK246)</f>
        <v>0</v>
      </c>
    </row>
    <row r="219" spans="2:65" s="1" customFormat="1" ht="16.5" customHeight="1">
      <c r="B219" s="137"/>
      <c r="C219" s="138" t="s">
        <v>576</v>
      </c>
      <c r="D219" s="138" t="s">
        <v>136</v>
      </c>
      <c r="E219" s="139" t="s">
        <v>577</v>
      </c>
      <c r="F219" s="140" t="s">
        <v>578</v>
      </c>
      <c r="G219" s="141" t="s">
        <v>152</v>
      </c>
      <c r="H219" s="142">
        <v>13</v>
      </c>
      <c r="I219" s="143"/>
      <c r="J219" s="144">
        <f>ROUND(I219*H219,2)</f>
        <v>0</v>
      </c>
      <c r="K219" s="140" t="s">
        <v>140</v>
      </c>
      <c r="L219" s="28"/>
      <c r="M219" s="145" t="s">
        <v>1</v>
      </c>
      <c r="N219" s="146" t="s">
        <v>36</v>
      </c>
      <c r="O219" s="47"/>
      <c r="P219" s="147">
        <f>O219*H219</f>
        <v>0</v>
      </c>
      <c r="Q219" s="147">
        <v>0</v>
      </c>
      <c r="R219" s="147">
        <f>Q219*H219</f>
        <v>0</v>
      </c>
      <c r="S219" s="147">
        <v>2.3E-3</v>
      </c>
      <c r="T219" s="148">
        <f>S219*H219</f>
        <v>2.9899999999999999E-2</v>
      </c>
      <c r="AR219" s="16" t="s">
        <v>184</v>
      </c>
      <c r="AT219" s="16" t="s">
        <v>136</v>
      </c>
      <c r="AU219" s="16" t="s">
        <v>75</v>
      </c>
      <c r="AY219" s="16" t="s">
        <v>132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6" t="s">
        <v>73</v>
      </c>
      <c r="BK219" s="149">
        <f>ROUND(I219*H219,2)</f>
        <v>0</v>
      </c>
      <c r="BL219" s="16" t="s">
        <v>184</v>
      </c>
      <c r="BM219" s="16" t="s">
        <v>579</v>
      </c>
    </row>
    <row r="220" spans="2:65" s="11" customFormat="1">
      <c r="B220" s="150"/>
      <c r="D220" s="151" t="s">
        <v>142</v>
      </c>
      <c r="E220" s="152" t="s">
        <v>1</v>
      </c>
      <c r="F220" s="153" t="s">
        <v>472</v>
      </c>
      <c r="H220" s="152" t="s">
        <v>1</v>
      </c>
      <c r="I220" s="154"/>
      <c r="L220" s="150"/>
      <c r="M220" s="155"/>
      <c r="N220" s="156"/>
      <c r="O220" s="156"/>
      <c r="P220" s="156"/>
      <c r="Q220" s="156"/>
      <c r="R220" s="156"/>
      <c r="S220" s="156"/>
      <c r="T220" s="157"/>
      <c r="AT220" s="152" t="s">
        <v>142</v>
      </c>
      <c r="AU220" s="152" t="s">
        <v>75</v>
      </c>
      <c r="AV220" s="11" t="s">
        <v>73</v>
      </c>
      <c r="AW220" s="11" t="s">
        <v>28</v>
      </c>
      <c r="AX220" s="11" t="s">
        <v>65</v>
      </c>
      <c r="AY220" s="152" t="s">
        <v>132</v>
      </c>
    </row>
    <row r="221" spans="2:65" s="12" customFormat="1">
      <c r="B221" s="158"/>
      <c r="D221" s="151" t="s">
        <v>142</v>
      </c>
      <c r="E221" s="159" t="s">
        <v>1</v>
      </c>
      <c r="F221" s="160" t="s">
        <v>479</v>
      </c>
      <c r="H221" s="161">
        <v>13</v>
      </c>
      <c r="I221" s="162"/>
      <c r="L221" s="158"/>
      <c r="M221" s="163"/>
      <c r="N221" s="164"/>
      <c r="O221" s="164"/>
      <c r="P221" s="164"/>
      <c r="Q221" s="164"/>
      <c r="R221" s="164"/>
      <c r="S221" s="164"/>
      <c r="T221" s="165"/>
      <c r="AT221" s="159" t="s">
        <v>142</v>
      </c>
      <c r="AU221" s="159" t="s">
        <v>75</v>
      </c>
      <c r="AV221" s="12" t="s">
        <v>75</v>
      </c>
      <c r="AW221" s="12" t="s">
        <v>28</v>
      </c>
      <c r="AX221" s="12" t="s">
        <v>73</v>
      </c>
      <c r="AY221" s="159" t="s">
        <v>132</v>
      </c>
    </row>
    <row r="222" spans="2:65" s="1" customFormat="1" ht="16.5" customHeight="1">
      <c r="B222" s="137"/>
      <c r="C222" s="138" t="s">
        <v>580</v>
      </c>
      <c r="D222" s="138" t="s">
        <v>136</v>
      </c>
      <c r="E222" s="139" t="s">
        <v>581</v>
      </c>
      <c r="F222" s="140" t="s">
        <v>582</v>
      </c>
      <c r="G222" s="141" t="s">
        <v>152</v>
      </c>
      <c r="H222" s="142">
        <v>47.6</v>
      </c>
      <c r="I222" s="143"/>
      <c r="J222" s="144">
        <f>ROUND(I222*H222,2)</f>
        <v>0</v>
      </c>
      <c r="K222" s="140" t="s">
        <v>140</v>
      </c>
      <c r="L222" s="28"/>
      <c r="M222" s="145" t="s">
        <v>1</v>
      </c>
      <c r="N222" s="146" t="s">
        <v>36</v>
      </c>
      <c r="O222" s="47"/>
      <c r="P222" s="147">
        <f>O222*H222</f>
        <v>0</v>
      </c>
      <c r="Q222" s="147">
        <v>0</v>
      </c>
      <c r="R222" s="147">
        <f>Q222*H222</f>
        <v>0</v>
      </c>
      <c r="S222" s="147">
        <v>0</v>
      </c>
      <c r="T222" s="148">
        <f>S222*H222</f>
        <v>0</v>
      </c>
      <c r="AR222" s="16" t="s">
        <v>184</v>
      </c>
      <c r="AT222" s="16" t="s">
        <v>136</v>
      </c>
      <c r="AU222" s="16" t="s">
        <v>75</v>
      </c>
      <c r="AY222" s="16" t="s">
        <v>132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6" t="s">
        <v>73</v>
      </c>
      <c r="BK222" s="149">
        <f>ROUND(I222*H222,2)</f>
        <v>0</v>
      </c>
      <c r="BL222" s="16" t="s">
        <v>184</v>
      </c>
      <c r="BM222" s="16" t="s">
        <v>583</v>
      </c>
    </row>
    <row r="223" spans="2:65" s="11" customFormat="1">
      <c r="B223" s="150"/>
      <c r="D223" s="151" t="s">
        <v>142</v>
      </c>
      <c r="E223" s="152" t="s">
        <v>1</v>
      </c>
      <c r="F223" s="153" t="s">
        <v>456</v>
      </c>
      <c r="H223" s="152" t="s">
        <v>1</v>
      </c>
      <c r="I223" s="154"/>
      <c r="L223" s="150"/>
      <c r="M223" s="155"/>
      <c r="N223" s="156"/>
      <c r="O223" s="156"/>
      <c r="P223" s="156"/>
      <c r="Q223" s="156"/>
      <c r="R223" s="156"/>
      <c r="S223" s="156"/>
      <c r="T223" s="157"/>
      <c r="AT223" s="152" t="s">
        <v>142</v>
      </c>
      <c r="AU223" s="152" t="s">
        <v>75</v>
      </c>
      <c r="AV223" s="11" t="s">
        <v>73</v>
      </c>
      <c r="AW223" s="11" t="s">
        <v>28</v>
      </c>
      <c r="AX223" s="11" t="s">
        <v>65</v>
      </c>
      <c r="AY223" s="152" t="s">
        <v>132</v>
      </c>
    </row>
    <row r="224" spans="2:65" s="12" customFormat="1">
      <c r="B224" s="158"/>
      <c r="D224" s="151" t="s">
        <v>142</v>
      </c>
      <c r="E224" s="159" t="s">
        <v>1</v>
      </c>
      <c r="F224" s="160" t="s">
        <v>478</v>
      </c>
      <c r="H224" s="161">
        <v>17.600000000000001</v>
      </c>
      <c r="I224" s="162"/>
      <c r="L224" s="158"/>
      <c r="M224" s="163"/>
      <c r="N224" s="164"/>
      <c r="O224" s="164"/>
      <c r="P224" s="164"/>
      <c r="Q224" s="164"/>
      <c r="R224" s="164"/>
      <c r="S224" s="164"/>
      <c r="T224" s="165"/>
      <c r="AT224" s="159" t="s">
        <v>142</v>
      </c>
      <c r="AU224" s="159" t="s">
        <v>75</v>
      </c>
      <c r="AV224" s="12" t="s">
        <v>75</v>
      </c>
      <c r="AW224" s="12" t="s">
        <v>28</v>
      </c>
      <c r="AX224" s="12" t="s">
        <v>65</v>
      </c>
      <c r="AY224" s="159" t="s">
        <v>132</v>
      </c>
    </row>
    <row r="225" spans="2:65" s="11" customFormat="1">
      <c r="B225" s="150"/>
      <c r="D225" s="151" t="s">
        <v>142</v>
      </c>
      <c r="E225" s="152" t="s">
        <v>1</v>
      </c>
      <c r="F225" s="153" t="s">
        <v>472</v>
      </c>
      <c r="H225" s="152" t="s">
        <v>1</v>
      </c>
      <c r="I225" s="154"/>
      <c r="L225" s="150"/>
      <c r="M225" s="155"/>
      <c r="N225" s="156"/>
      <c r="O225" s="156"/>
      <c r="P225" s="156"/>
      <c r="Q225" s="156"/>
      <c r="R225" s="156"/>
      <c r="S225" s="156"/>
      <c r="T225" s="157"/>
      <c r="AT225" s="152" t="s">
        <v>142</v>
      </c>
      <c r="AU225" s="152" t="s">
        <v>75</v>
      </c>
      <c r="AV225" s="11" t="s">
        <v>73</v>
      </c>
      <c r="AW225" s="11" t="s">
        <v>28</v>
      </c>
      <c r="AX225" s="11" t="s">
        <v>65</v>
      </c>
      <c r="AY225" s="152" t="s">
        <v>132</v>
      </c>
    </row>
    <row r="226" spans="2:65" s="12" customFormat="1">
      <c r="B226" s="158"/>
      <c r="D226" s="151" t="s">
        <v>142</v>
      </c>
      <c r="E226" s="159" t="s">
        <v>1</v>
      </c>
      <c r="F226" s="160" t="s">
        <v>584</v>
      </c>
      <c r="H226" s="161">
        <v>12</v>
      </c>
      <c r="I226" s="162"/>
      <c r="L226" s="158"/>
      <c r="M226" s="163"/>
      <c r="N226" s="164"/>
      <c r="O226" s="164"/>
      <c r="P226" s="164"/>
      <c r="Q226" s="164"/>
      <c r="R226" s="164"/>
      <c r="S226" s="164"/>
      <c r="T226" s="165"/>
      <c r="AT226" s="159" t="s">
        <v>142</v>
      </c>
      <c r="AU226" s="159" t="s">
        <v>75</v>
      </c>
      <c r="AV226" s="12" t="s">
        <v>75</v>
      </c>
      <c r="AW226" s="12" t="s">
        <v>28</v>
      </c>
      <c r="AX226" s="12" t="s">
        <v>65</v>
      </c>
      <c r="AY226" s="159" t="s">
        <v>132</v>
      </c>
    </row>
    <row r="227" spans="2:65" s="11" customFormat="1">
      <c r="B227" s="150"/>
      <c r="D227" s="151" t="s">
        <v>142</v>
      </c>
      <c r="E227" s="152" t="s">
        <v>1</v>
      </c>
      <c r="F227" s="153" t="s">
        <v>585</v>
      </c>
      <c r="H227" s="152" t="s">
        <v>1</v>
      </c>
      <c r="I227" s="154"/>
      <c r="L227" s="150"/>
      <c r="M227" s="155"/>
      <c r="N227" s="156"/>
      <c r="O227" s="156"/>
      <c r="P227" s="156"/>
      <c r="Q227" s="156"/>
      <c r="R227" s="156"/>
      <c r="S227" s="156"/>
      <c r="T227" s="157"/>
      <c r="AT227" s="152" t="s">
        <v>142</v>
      </c>
      <c r="AU227" s="152" t="s">
        <v>75</v>
      </c>
      <c r="AV227" s="11" t="s">
        <v>73</v>
      </c>
      <c r="AW227" s="11" t="s">
        <v>28</v>
      </c>
      <c r="AX227" s="11" t="s">
        <v>65</v>
      </c>
      <c r="AY227" s="152" t="s">
        <v>132</v>
      </c>
    </row>
    <row r="228" spans="2:65" s="12" customFormat="1">
      <c r="B228" s="158"/>
      <c r="D228" s="151" t="s">
        <v>142</v>
      </c>
      <c r="E228" s="159" t="s">
        <v>1</v>
      </c>
      <c r="F228" s="160" t="s">
        <v>586</v>
      </c>
      <c r="H228" s="161">
        <v>18</v>
      </c>
      <c r="I228" s="162"/>
      <c r="L228" s="158"/>
      <c r="M228" s="163"/>
      <c r="N228" s="164"/>
      <c r="O228" s="164"/>
      <c r="P228" s="164"/>
      <c r="Q228" s="164"/>
      <c r="R228" s="164"/>
      <c r="S228" s="164"/>
      <c r="T228" s="165"/>
      <c r="AT228" s="159" t="s">
        <v>142</v>
      </c>
      <c r="AU228" s="159" t="s">
        <v>75</v>
      </c>
      <c r="AV228" s="12" t="s">
        <v>75</v>
      </c>
      <c r="AW228" s="12" t="s">
        <v>28</v>
      </c>
      <c r="AX228" s="12" t="s">
        <v>65</v>
      </c>
      <c r="AY228" s="159" t="s">
        <v>132</v>
      </c>
    </row>
    <row r="229" spans="2:65" s="13" customFormat="1">
      <c r="B229" s="166"/>
      <c r="D229" s="151" t="s">
        <v>142</v>
      </c>
      <c r="E229" s="167" t="s">
        <v>1</v>
      </c>
      <c r="F229" s="168" t="s">
        <v>146</v>
      </c>
      <c r="H229" s="169">
        <v>47.6</v>
      </c>
      <c r="I229" s="170"/>
      <c r="L229" s="166"/>
      <c r="M229" s="171"/>
      <c r="N229" s="172"/>
      <c r="O229" s="172"/>
      <c r="P229" s="172"/>
      <c r="Q229" s="172"/>
      <c r="R229" s="172"/>
      <c r="S229" s="172"/>
      <c r="T229" s="173"/>
      <c r="AT229" s="167" t="s">
        <v>142</v>
      </c>
      <c r="AU229" s="167" t="s">
        <v>75</v>
      </c>
      <c r="AV229" s="13" t="s">
        <v>133</v>
      </c>
      <c r="AW229" s="13" t="s">
        <v>28</v>
      </c>
      <c r="AX229" s="13" t="s">
        <v>73</v>
      </c>
      <c r="AY229" s="167" t="s">
        <v>132</v>
      </c>
    </row>
    <row r="230" spans="2:65" s="1" customFormat="1" ht="16.5" customHeight="1">
      <c r="B230" s="137"/>
      <c r="C230" s="174" t="s">
        <v>587</v>
      </c>
      <c r="D230" s="174" t="s">
        <v>168</v>
      </c>
      <c r="E230" s="175" t="s">
        <v>588</v>
      </c>
      <c r="F230" s="176" t="s">
        <v>589</v>
      </c>
      <c r="G230" s="177" t="s">
        <v>152</v>
      </c>
      <c r="H230" s="178">
        <v>17.952000000000002</v>
      </c>
      <c r="I230" s="179"/>
      <c r="J230" s="180">
        <f>ROUND(I230*H230,2)</f>
        <v>0</v>
      </c>
      <c r="K230" s="176" t="s">
        <v>140</v>
      </c>
      <c r="L230" s="181"/>
      <c r="M230" s="182" t="s">
        <v>1</v>
      </c>
      <c r="N230" s="183" t="s">
        <v>36</v>
      </c>
      <c r="O230" s="47"/>
      <c r="P230" s="147">
        <f>O230*H230</f>
        <v>0</v>
      </c>
      <c r="Q230" s="147">
        <v>3.5999999999999999E-3</v>
      </c>
      <c r="R230" s="147">
        <f>Q230*H230</f>
        <v>6.462720000000001E-2</v>
      </c>
      <c r="S230" s="147">
        <v>0</v>
      </c>
      <c r="T230" s="148">
        <f>S230*H230</f>
        <v>0</v>
      </c>
      <c r="AR230" s="16" t="s">
        <v>271</v>
      </c>
      <c r="AT230" s="16" t="s">
        <v>168</v>
      </c>
      <c r="AU230" s="16" t="s">
        <v>75</v>
      </c>
      <c r="AY230" s="16" t="s">
        <v>132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73</v>
      </c>
      <c r="BK230" s="149">
        <f>ROUND(I230*H230,2)</f>
        <v>0</v>
      </c>
      <c r="BL230" s="16" t="s">
        <v>184</v>
      </c>
      <c r="BM230" s="16" t="s">
        <v>590</v>
      </c>
    </row>
    <row r="231" spans="2:65" s="11" customFormat="1">
      <c r="B231" s="150"/>
      <c r="D231" s="151" t="s">
        <v>142</v>
      </c>
      <c r="E231" s="152" t="s">
        <v>1</v>
      </c>
      <c r="F231" s="153" t="s">
        <v>456</v>
      </c>
      <c r="H231" s="152" t="s">
        <v>1</v>
      </c>
      <c r="I231" s="154"/>
      <c r="L231" s="150"/>
      <c r="M231" s="155"/>
      <c r="N231" s="156"/>
      <c r="O231" s="156"/>
      <c r="P231" s="156"/>
      <c r="Q231" s="156"/>
      <c r="R231" s="156"/>
      <c r="S231" s="156"/>
      <c r="T231" s="157"/>
      <c r="AT231" s="152" t="s">
        <v>142</v>
      </c>
      <c r="AU231" s="152" t="s">
        <v>75</v>
      </c>
      <c r="AV231" s="11" t="s">
        <v>73</v>
      </c>
      <c r="AW231" s="11" t="s">
        <v>28</v>
      </c>
      <c r="AX231" s="11" t="s">
        <v>65</v>
      </c>
      <c r="AY231" s="152" t="s">
        <v>132</v>
      </c>
    </row>
    <row r="232" spans="2:65" s="12" customFormat="1">
      <c r="B232" s="158"/>
      <c r="D232" s="151" t="s">
        <v>142</v>
      </c>
      <c r="E232" s="159" t="s">
        <v>1</v>
      </c>
      <c r="F232" s="160" t="s">
        <v>591</v>
      </c>
      <c r="H232" s="161">
        <v>17.952000000000002</v>
      </c>
      <c r="I232" s="162"/>
      <c r="L232" s="158"/>
      <c r="M232" s="163"/>
      <c r="N232" s="164"/>
      <c r="O232" s="164"/>
      <c r="P232" s="164"/>
      <c r="Q232" s="164"/>
      <c r="R232" s="164"/>
      <c r="S232" s="164"/>
      <c r="T232" s="165"/>
      <c r="AT232" s="159" t="s">
        <v>142</v>
      </c>
      <c r="AU232" s="159" t="s">
        <v>75</v>
      </c>
      <c r="AV232" s="12" t="s">
        <v>75</v>
      </c>
      <c r="AW232" s="12" t="s">
        <v>28</v>
      </c>
      <c r="AX232" s="12" t="s">
        <v>73</v>
      </c>
      <c r="AY232" s="159" t="s">
        <v>132</v>
      </c>
    </row>
    <row r="233" spans="2:65" s="1" customFormat="1" ht="16.5" customHeight="1">
      <c r="B233" s="137"/>
      <c r="C233" s="174" t="s">
        <v>592</v>
      </c>
      <c r="D233" s="174" t="s">
        <v>168</v>
      </c>
      <c r="E233" s="175" t="s">
        <v>593</v>
      </c>
      <c r="F233" s="176" t="s">
        <v>594</v>
      </c>
      <c r="G233" s="177" t="s">
        <v>152</v>
      </c>
      <c r="H233" s="178">
        <v>12.24</v>
      </c>
      <c r="I233" s="179"/>
      <c r="J233" s="180">
        <f>ROUND(I233*H233,2)</f>
        <v>0</v>
      </c>
      <c r="K233" s="176" t="s">
        <v>1</v>
      </c>
      <c r="L233" s="181"/>
      <c r="M233" s="182" t="s">
        <v>1</v>
      </c>
      <c r="N233" s="183" t="s">
        <v>36</v>
      </c>
      <c r="O233" s="47"/>
      <c r="P233" s="147">
        <f>O233*H233</f>
        <v>0</v>
      </c>
      <c r="Q233" s="147">
        <v>3.0000000000000001E-3</v>
      </c>
      <c r="R233" s="147">
        <f>Q233*H233</f>
        <v>3.6720000000000003E-2</v>
      </c>
      <c r="S233" s="147">
        <v>0</v>
      </c>
      <c r="T233" s="148">
        <f>S233*H233</f>
        <v>0</v>
      </c>
      <c r="AR233" s="16" t="s">
        <v>271</v>
      </c>
      <c r="AT233" s="16" t="s">
        <v>168</v>
      </c>
      <c r="AU233" s="16" t="s">
        <v>75</v>
      </c>
      <c r="AY233" s="16" t="s">
        <v>132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6" t="s">
        <v>73</v>
      </c>
      <c r="BK233" s="149">
        <f>ROUND(I233*H233,2)</f>
        <v>0</v>
      </c>
      <c r="BL233" s="16" t="s">
        <v>184</v>
      </c>
      <c r="BM233" s="16" t="s">
        <v>595</v>
      </c>
    </row>
    <row r="234" spans="2:65" s="11" customFormat="1">
      <c r="B234" s="150"/>
      <c r="D234" s="151" t="s">
        <v>142</v>
      </c>
      <c r="E234" s="152" t="s">
        <v>1</v>
      </c>
      <c r="F234" s="153" t="s">
        <v>472</v>
      </c>
      <c r="H234" s="152" t="s">
        <v>1</v>
      </c>
      <c r="I234" s="154"/>
      <c r="L234" s="150"/>
      <c r="M234" s="155"/>
      <c r="N234" s="156"/>
      <c r="O234" s="156"/>
      <c r="P234" s="156"/>
      <c r="Q234" s="156"/>
      <c r="R234" s="156"/>
      <c r="S234" s="156"/>
      <c r="T234" s="157"/>
      <c r="AT234" s="152" t="s">
        <v>142</v>
      </c>
      <c r="AU234" s="152" t="s">
        <v>75</v>
      </c>
      <c r="AV234" s="11" t="s">
        <v>73</v>
      </c>
      <c r="AW234" s="11" t="s">
        <v>28</v>
      </c>
      <c r="AX234" s="11" t="s">
        <v>65</v>
      </c>
      <c r="AY234" s="152" t="s">
        <v>132</v>
      </c>
    </row>
    <row r="235" spans="2:65" s="12" customFormat="1">
      <c r="B235" s="158"/>
      <c r="D235" s="151" t="s">
        <v>142</v>
      </c>
      <c r="E235" s="159" t="s">
        <v>1</v>
      </c>
      <c r="F235" s="160" t="s">
        <v>596</v>
      </c>
      <c r="H235" s="161">
        <v>12.24</v>
      </c>
      <c r="I235" s="162"/>
      <c r="L235" s="158"/>
      <c r="M235" s="163"/>
      <c r="N235" s="164"/>
      <c r="O235" s="164"/>
      <c r="P235" s="164"/>
      <c r="Q235" s="164"/>
      <c r="R235" s="164"/>
      <c r="S235" s="164"/>
      <c r="T235" s="165"/>
      <c r="AT235" s="159" t="s">
        <v>142</v>
      </c>
      <c r="AU235" s="159" t="s">
        <v>75</v>
      </c>
      <c r="AV235" s="12" t="s">
        <v>75</v>
      </c>
      <c r="AW235" s="12" t="s">
        <v>28</v>
      </c>
      <c r="AX235" s="12" t="s">
        <v>65</v>
      </c>
      <c r="AY235" s="159" t="s">
        <v>132</v>
      </c>
    </row>
    <row r="236" spans="2:65" s="13" customFormat="1">
      <c r="B236" s="166"/>
      <c r="D236" s="151" t="s">
        <v>142</v>
      </c>
      <c r="E236" s="167" t="s">
        <v>1</v>
      </c>
      <c r="F236" s="168" t="s">
        <v>146</v>
      </c>
      <c r="H236" s="169">
        <v>12.24</v>
      </c>
      <c r="I236" s="170"/>
      <c r="L236" s="166"/>
      <c r="M236" s="171"/>
      <c r="N236" s="172"/>
      <c r="O236" s="172"/>
      <c r="P236" s="172"/>
      <c r="Q236" s="172"/>
      <c r="R236" s="172"/>
      <c r="S236" s="172"/>
      <c r="T236" s="173"/>
      <c r="AT236" s="167" t="s">
        <v>142</v>
      </c>
      <c r="AU236" s="167" t="s">
        <v>75</v>
      </c>
      <c r="AV236" s="13" t="s">
        <v>133</v>
      </c>
      <c r="AW236" s="13" t="s">
        <v>28</v>
      </c>
      <c r="AX236" s="13" t="s">
        <v>73</v>
      </c>
      <c r="AY236" s="167" t="s">
        <v>132</v>
      </c>
    </row>
    <row r="237" spans="2:65" s="1" customFormat="1" ht="16.5" customHeight="1">
      <c r="B237" s="137"/>
      <c r="C237" s="174" t="s">
        <v>597</v>
      </c>
      <c r="D237" s="174" t="s">
        <v>168</v>
      </c>
      <c r="E237" s="175" t="s">
        <v>598</v>
      </c>
      <c r="F237" s="176" t="s">
        <v>599</v>
      </c>
      <c r="G237" s="177" t="s">
        <v>152</v>
      </c>
      <c r="H237" s="178">
        <v>18.36</v>
      </c>
      <c r="I237" s="179"/>
      <c r="J237" s="180">
        <f>ROUND(I237*H237,2)</f>
        <v>0</v>
      </c>
      <c r="K237" s="176" t="s">
        <v>1</v>
      </c>
      <c r="L237" s="181"/>
      <c r="M237" s="182" t="s">
        <v>1</v>
      </c>
      <c r="N237" s="183" t="s">
        <v>36</v>
      </c>
      <c r="O237" s="47"/>
      <c r="P237" s="147">
        <f>O237*H237</f>
        <v>0</v>
      </c>
      <c r="Q237" s="147">
        <v>3.0000000000000001E-3</v>
      </c>
      <c r="R237" s="147">
        <f>Q237*H237</f>
        <v>5.5079999999999997E-2</v>
      </c>
      <c r="S237" s="147">
        <v>0</v>
      </c>
      <c r="T237" s="148">
        <f>S237*H237</f>
        <v>0</v>
      </c>
      <c r="AR237" s="16" t="s">
        <v>271</v>
      </c>
      <c r="AT237" s="16" t="s">
        <v>168</v>
      </c>
      <c r="AU237" s="16" t="s">
        <v>75</v>
      </c>
      <c r="AY237" s="16" t="s">
        <v>132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6" t="s">
        <v>73</v>
      </c>
      <c r="BK237" s="149">
        <f>ROUND(I237*H237,2)</f>
        <v>0</v>
      </c>
      <c r="BL237" s="16" t="s">
        <v>184</v>
      </c>
      <c r="BM237" s="16" t="s">
        <v>600</v>
      </c>
    </row>
    <row r="238" spans="2:65" s="11" customFormat="1">
      <c r="B238" s="150"/>
      <c r="D238" s="151" t="s">
        <v>142</v>
      </c>
      <c r="E238" s="152" t="s">
        <v>1</v>
      </c>
      <c r="F238" s="153" t="s">
        <v>472</v>
      </c>
      <c r="H238" s="152" t="s">
        <v>1</v>
      </c>
      <c r="I238" s="154"/>
      <c r="L238" s="150"/>
      <c r="M238" s="155"/>
      <c r="N238" s="156"/>
      <c r="O238" s="156"/>
      <c r="P238" s="156"/>
      <c r="Q238" s="156"/>
      <c r="R238" s="156"/>
      <c r="S238" s="156"/>
      <c r="T238" s="157"/>
      <c r="AT238" s="152" t="s">
        <v>142</v>
      </c>
      <c r="AU238" s="152" t="s">
        <v>75</v>
      </c>
      <c r="AV238" s="11" t="s">
        <v>73</v>
      </c>
      <c r="AW238" s="11" t="s">
        <v>28</v>
      </c>
      <c r="AX238" s="11" t="s">
        <v>65</v>
      </c>
      <c r="AY238" s="152" t="s">
        <v>132</v>
      </c>
    </row>
    <row r="239" spans="2:65" s="12" customFormat="1">
      <c r="B239" s="158"/>
      <c r="D239" s="151" t="s">
        <v>142</v>
      </c>
      <c r="E239" s="159" t="s">
        <v>1</v>
      </c>
      <c r="F239" s="160" t="s">
        <v>601</v>
      </c>
      <c r="H239" s="161">
        <v>18.36</v>
      </c>
      <c r="I239" s="162"/>
      <c r="L239" s="158"/>
      <c r="M239" s="163"/>
      <c r="N239" s="164"/>
      <c r="O239" s="164"/>
      <c r="P239" s="164"/>
      <c r="Q239" s="164"/>
      <c r="R239" s="164"/>
      <c r="S239" s="164"/>
      <c r="T239" s="165"/>
      <c r="AT239" s="159" t="s">
        <v>142</v>
      </c>
      <c r="AU239" s="159" t="s">
        <v>75</v>
      </c>
      <c r="AV239" s="12" t="s">
        <v>75</v>
      </c>
      <c r="AW239" s="12" t="s">
        <v>28</v>
      </c>
      <c r="AX239" s="12" t="s">
        <v>65</v>
      </c>
      <c r="AY239" s="159" t="s">
        <v>132</v>
      </c>
    </row>
    <row r="240" spans="2:65" s="13" customFormat="1">
      <c r="B240" s="166"/>
      <c r="D240" s="151" t="s">
        <v>142</v>
      </c>
      <c r="E240" s="167" t="s">
        <v>1</v>
      </c>
      <c r="F240" s="168" t="s">
        <v>146</v>
      </c>
      <c r="H240" s="169">
        <v>18.36</v>
      </c>
      <c r="I240" s="170"/>
      <c r="L240" s="166"/>
      <c r="M240" s="171"/>
      <c r="N240" s="172"/>
      <c r="O240" s="172"/>
      <c r="P240" s="172"/>
      <c r="Q240" s="172"/>
      <c r="R240" s="172"/>
      <c r="S240" s="172"/>
      <c r="T240" s="173"/>
      <c r="AT240" s="167" t="s">
        <v>142</v>
      </c>
      <c r="AU240" s="167" t="s">
        <v>75</v>
      </c>
      <c r="AV240" s="13" t="s">
        <v>133</v>
      </c>
      <c r="AW240" s="13" t="s">
        <v>28</v>
      </c>
      <c r="AX240" s="13" t="s">
        <v>73</v>
      </c>
      <c r="AY240" s="167" t="s">
        <v>132</v>
      </c>
    </row>
    <row r="241" spans="2:65" s="1" customFormat="1" ht="16.5" customHeight="1">
      <c r="B241" s="137"/>
      <c r="C241" s="138" t="s">
        <v>602</v>
      </c>
      <c r="D241" s="138" t="s">
        <v>136</v>
      </c>
      <c r="E241" s="139" t="s">
        <v>603</v>
      </c>
      <c r="F241" s="140" t="s">
        <v>604</v>
      </c>
      <c r="G241" s="141" t="s">
        <v>152</v>
      </c>
      <c r="H241" s="142">
        <v>30.6</v>
      </c>
      <c r="I241" s="143"/>
      <c r="J241" s="144">
        <f>ROUND(I241*H241,2)</f>
        <v>0</v>
      </c>
      <c r="K241" s="140" t="s">
        <v>140</v>
      </c>
      <c r="L241" s="28"/>
      <c r="M241" s="145" t="s">
        <v>1</v>
      </c>
      <c r="N241" s="146" t="s">
        <v>36</v>
      </c>
      <c r="O241" s="47"/>
      <c r="P241" s="147">
        <f>O241*H241</f>
        <v>0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AR241" s="16" t="s">
        <v>184</v>
      </c>
      <c r="AT241" s="16" t="s">
        <v>136</v>
      </c>
      <c r="AU241" s="16" t="s">
        <v>75</v>
      </c>
      <c r="AY241" s="16" t="s">
        <v>132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6" t="s">
        <v>73</v>
      </c>
      <c r="BK241" s="149">
        <f>ROUND(I241*H241,2)</f>
        <v>0</v>
      </c>
      <c r="BL241" s="16" t="s">
        <v>184</v>
      </c>
      <c r="BM241" s="16" t="s">
        <v>605</v>
      </c>
    </row>
    <row r="242" spans="2:65" s="12" customFormat="1">
      <c r="B242" s="158"/>
      <c r="D242" s="151" t="s">
        <v>142</v>
      </c>
      <c r="E242" s="159" t="s">
        <v>1</v>
      </c>
      <c r="F242" s="160" t="s">
        <v>606</v>
      </c>
      <c r="H242" s="161">
        <v>30.6</v>
      </c>
      <c r="I242" s="162"/>
      <c r="L242" s="158"/>
      <c r="M242" s="163"/>
      <c r="N242" s="164"/>
      <c r="O242" s="164"/>
      <c r="P242" s="164"/>
      <c r="Q242" s="164"/>
      <c r="R242" s="164"/>
      <c r="S242" s="164"/>
      <c r="T242" s="165"/>
      <c r="AT242" s="159" t="s">
        <v>142</v>
      </c>
      <c r="AU242" s="159" t="s">
        <v>75</v>
      </c>
      <c r="AV242" s="12" t="s">
        <v>75</v>
      </c>
      <c r="AW242" s="12" t="s">
        <v>28</v>
      </c>
      <c r="AX242" s="12" t="s">
        <v>65</v>
      </c>
      <c r="AY242" s="159" t="s">
        <v>132</v>
      </c>
    </row>
    <row r="243" spans="2:65" s="13" customFormat="1">
      <c r="B243" s="166"/>
      <c r="D243" s="151" t="s">
        <v>142</v>
      </c>
      <c r="E243" s="167" t="s">
        <v>1</v>
      </c>
      <c r="F243" s="168" t="s">
        <v>146</v>
      </c>
      <c r="H243" s="169">
        <v>30.6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142</v>
      </c>
      <c r="AU243" s="167" t="s">
        <v>75</v>
      </c>
      <c r="AV243" s="13" t="s">
        <v>133</v>
      </c>
      <c r="AW243" s="13" t="s">
        <v>28</v>
      </c>
      <c r="AX243" s="13" t="s">
        <v>73</v>
      </c>
      <c r="AY243" s="167" t="s">
        <v>132</v>
      </c>
    </row>
    <row r="244" spans="2:65" s="1" customFormat="1" ht="16.5" customHeight="1">
      <c r="B244" s="137"/>
      <c r="C244" s="174" t="s">
        <v>607</v>
      </c>
      <c r="D244" s="174" t="s">
        <v>168</v>
      </c>
      <c r="E244" s="175" t="s">
        <v>608</v>
      </c>
      <c r="F244" s="176" t="s">
        <v>609</v>
      </c>
      <c r="G244" s="177" t="s">
        <v>152</v>
      </c>
      <c r="H244" s="178">
        <v>33.659999999999997</v>
      </c>
      <c r="I244" s="179"/>
      <c r="J244" s="180">
        <f>ROUND(I244*H244,2)</f>
        <v>0</v>
      </c>
      <c r="K244" s="176" t="s">
        <v>140</v>
      </c>
      <c r="L244" s="181"/>
      <c r="M244" s="182" t="s">
        <v>1</v>
      </c>
      <c r="N244" s="183" t="s">
        <v>36</v>
      </c>
      <c r="O244" s="47"/>
      <c r="P244" s="147">
        <f>O244*H244</f>
        <v>0</v>
      </c>
      <c r="Q244" s="147">
        <v>1.1E-4</v>
      </c>
      <c r="R244" s="147">
        <f>Q244*H244</f>
        <v>3.7025999999999999E-3</v>
      </c>
      <c r="S244" s="147">
        <v>0</v>
      </c>
      <c r="T244" s="148">
        <f>S244*H244</f>
        <v>0</v>
      </c>
      <c r="AR244" s="16" t="s">
        <v>271</v>
      </c>
      <c r="AT244" s="16" t="s">
        <v>168</v>
      </c>
      <c r="AU244" s="16" t="s">
        <v>75</v>
      </c>
      <c r="AY244" s="16" t="s">
        <v>132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73</v>
      </c>
      <c r="BK244" s="149">
        <f>ROUND(I244*H244,2)</f>
        <v>0</v>
      </c>
      <c r="BL244" s="16" t="s">
        <v>184</v>
      </c>
      <c r="BM244" s="16" t="s">
        <v>610</v>
      </c>
    </row>
    <row r="245" spans="2:65" s="12" customFormat="1">
      <c r="B245" s="158"/>
      <c r="D245" s="151" t="s">
        <v>142</v>
      </c>
      <c r="E245" s="159" t="s">
        <v>1</v>
      </c>
      <c r="F245" s="160" t="s">
        <v>611</v>
      </c>
      <c r="H245" s="161">
        <v>33.659999999999997</v>
      </c>
      <c r="I245" s="162"/>
      <c r="L245" s="158"/>
      <c r="M245" s="163"/>
      <c r="N245" s="164"/>
      <c r="O245" s="164"/>
      <c r="P245" s="164"/>
      <c r="Q245" s="164"/>
      <c r="R245" s="164"/>
      <c r="S245" s="164"/>
      <c r="T245" s="165"/>
      <c r="AT245" s="159" t="s">
        <v>142</v>
      </c>
      <c r="AU245" s="159" t="s">
        <v>75</v>
      </c>
      <c r="AV245" s="12" t="s">
        <v>75</v>
      </c>
      <c r="AW245" s="12" t="s">
        <v>28</v>
      </c>
      <c r="AX245" s="12" t="s">
        <v>73</v>
      </c>
      <c r="AY245" s="159" t="s">
        <v>132</v>
      </c>
    </row>
    <row r="246" spans="2:65" s="1" customFormat="1" ht="16.5" customHeight="1">
      <c r="B246" s="137"/>
      <c r="C246" s="138" t="s">
        <v>612</v>
      </c>
      <c r="D246" s="138" t="s">
        <v>136</v>
      </c>
      <c r="E246" s="139" t="s">
        <v>613</v>
      </c>
      <c r="F246" s="140" t="s">
        <v>614</v>
      </c>
      <c r="G246" s="141" t="s">
        <v>281</v>
      </c>
      <c r="H246" s="184"/>
      <c r="I246" s="143"/>
      <c r="J246" s="144">
        <f>ROUND(I246*H246,2)</f>
        <v>0</v>
      </c>
      <c r="K246" s="140" t="s">
        <v>140</v>
      </c>
      <c r="L246" s="28"/>
      <c r="M246" s="145" t="s">
        <v>1</v>
      </c>
      <c r="N246" s="146" t="s">
        <v>36</v>
      </c>
      <c r="O246" s="47"/>
      <c r="P246" s="147">
        <f>O246*H246</f>
        <v>0</v>
      </c>
      <c r="Q246" s="147">
        <v>0</v>
      </c>
      <c r="R246" s="147">
        <f>Q246*H246</f>
        <v>0</v>
      </c>
      <c r="S246" s="147">
        <v>0</v>
      </c>
      <c r="T246" s="148">
        <f>S246*H246</f>
        <v>0</v>
      </c>
      <c r="AR246" s="16" t="s">
        <v>184</v>
      </c>
      <c r="AT246" s="16" t="s">
        <v>136</v>
      </c>
      <c r="AU246" s="16" t="s">
        <v>75</v>
      </c>
      <c r="AY246" s="16" t="s">
        <v>132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6" t="s">
        <v>73</v>
      </c>
      <c r="BK246" s="149">
        <f>ROUND(I246*H246,2)</f>
        <v>0</v>
      </c>
      <c r="BL246" s="16" t="s">
        <v>184</v>
      </c>
      <c r="BM246" s="16" t="s">
        <v>615</v>
      </c>
    </row>
    <row r="247" spans="2:65" s="10" customFormat="1" ht="22.9" customHeight="1">
      <c r="B247" s="124"/>
      <c r="D247" s="125" t="s">
        <v>64</v>
      </c>
      <c r="E247" s="135" t="s">
        <v>259</v>
      </c>
      <c r="F247" s="135" t="s">
        <v>260</v>
      </c>
      <c r="I247" s="127"/>
      <c r="J247" s="136">
        <f>BK247</f>
        <v>0</v>
      </c>
      <c r="L247" s="124"/>
      <c r="M247" s="129"/>
      <c r="N247" s="130"/>
      <c r="O247" s="130"/>
      <c r="P247" s="131">
        <f>SUM(P248:P254)</f>
        <v>0</v>
      </c>
      <c r="Q247" s="130"/>
      <c r="R247" s="131">
        <f>SUM(R248:R254)</f>
        <v>0</v>
      </c>
      <c r="S247" s="130"/>
      <c r="T247" s="132">
        <f>SUM(T248:T254)</f>
        <v>0.24</v>
      </c>
      <c r="AR247" s="125" t="s">
        <v>75</v>
      </c>
      <c r="AT247" s="133" t="s">
        <v>64</v>
      </c>
      <c r="AU247" s="133" t="s">
        <v>73</v>
      </c>
      <c r="AY247" s="125" t="s">
        <v>132</v>
      </c>
      <c r="BK247" s="134">
        <f>SUM(BK248:BK254)</f>
        <v>0</v>
      </c>
    </row>
    <row r="248" spans="2:65" s="1" customFormat="1" ht="16.5" customHeight="1">
      <c r="B248" s="137"/>
      <c r="C248" s="138" t="s">
        <v>315</v>
      </c>
      <c r="D248" s="138" t="s">
        <v>136</v>
      </c>
      <c r="E248" s="139" t="s">
        <v>616</v>
      </c>
      <c r="F248" s="140" t="s">
        <v>617</v>
      </c>
      <c r="G248" s="141" t="s">
        <v>198</v>
      </c>
      <c r="H248" s="142">
        <v>24</v>
      </c>
      <c r="I248" s="143"/>
      <c r="J248" s="144">
        <f>ROUND(I248*H248,2)</f>
        <v>0</v>
      </c>
      <c r="K248" s="140" t="s">
        <v>140</v>
      </c>
      <c r="L248" s="28"/>
      <c r="M248" s="145" t="s">
        <v>1</v>
      </c>
      <c r="N248" s="146" t="s">
        <v>36</v>
      </c>
      <c r="O248" s="47"/>
      <c r="P248" s="147">
        <f>O248*H248</f>
        <v>0</v>
      </c>
      <c r="Q248" s="147">
        <v>0</v>
      </c>
      <c r="R248" s="147">
        <f>Q248*H248</f>
        <v>0</v>
      </c>
      <c r="S248" s="147">
        <v>0.01</v>
      </c>
      <c r="T248" s="148">
        <f>S248*H248</f>
        <v>0.24</v>
      </c>
      <c r="AR248" s="16" t="s">
        <v>184</v>
      </c>
      <c r="AT248" s="16" t="s">
        <v>136</v>
      </c>
      <c r="AU248" s="16" t="s">
        <v>75</v>
      </c>
      <c r="AY248" s="16" t="s">
        <v>132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6" t="s">
        <v>73</v>
      </c>
      <c r="BK248" s="149">
        <f>ROUND(I248*H248,2)</f>
        <v>0</v>
      </c>
      <c r="BL248" s="16" t="s">
        <v>184</v>
      </c>
      <c r="BM248" s="16" t="s">
        <v>618</v>
      </c>
    </row>
    <row r="249" spans="2:65" s="11" customFormat="1">
      <c r="B249" s="150"/>
      <c r="D249" s="151" t="s">
        <v>142</v>
      </c>
      <c r="E249" s="152" t="s">
        <v>1</v>
      </c>
      <c r="F249" s="153" t="s">
        <v>434</v>
      </c>
      <c r="H249" s="152" t="s">
        <v>1</v>
      </c>
      <c r="I249" s="154"/>
      <c r="L249" s="150"/>
      <c r="M249" s="155"/>
      <c r="N249" s="156"/>
      <c r="O249" s="156"/>
      <c r="P249" s="156"/>
      <c r="Q249" s="156"/>
      <c r="R249" s="156"/>
      <c r="S249" s="156"/>
      <c r="T249" s="157"/>
      <c r="AT249" s="152" t="s">
        <v>142</v>
      </c>
      <c r="AU249" s="152" t="s">
        <v>75</v>
      </c>
      <c r="AV249" s="11" t="s">
        <v>73</v>
      </c>
      <c r="AW249" s="11" t="s">
        <v>28</v>
      </c>
      <c r="AX249" s="11" t="s">
        <v>65</v>
      </c>
      <c r="AY249" s="152" t="s">
        <v>132</v>
      </c>
    </row>
    <row r="250" spans="2:65" s="12" customFormat="1">
      <c r="B250" s="158"/>
      <c r="D250" s="151" t="s">
        <v>142</v>
      </c>
      <c r="E250" s="159" t="s">
        <v>1</v>
      </c>
      <c r="F250" s="160" t="s">
        <v>619</v>
      </c>
      <c r="H250" s="161">
        <v>12</v>
      </c>
      <c r="I250" s="162"/>
      <c r="L250" s="158"/>
      <c r="M250" s="163"/>
      <c r="N250" s="164"/>
      <c r="O250" s="164"/>
      <c r="P250" s="164"/>
      <c r="Q250" s="164"/>
      <c r="R250" s="164"/>
      <c r="S250" s="164"/>
      <c r="T250" s="165"/>
      <c r="AT250" s="159" t="s">
        <v>142</v>
      </c>
      <c r="AU250" s="159" t="s">
        <v>75</v>
      </c>
      <c r="AV250" s="12" t="s">
        <v>75</v>
      </c>
      <c r="AW250" s="12" t="s">
        <v>28</v>
      </c>
      <c r="AX250" s="12" t="s">
        <v>65</v>
      </c>
      <c r="AY250" s="159" t="s">
        <v>132</v>
      </c>
    </row>
    <row r="251" spans="2:65" s="11" customFormat="1">
      <c r="B251" s="150"/>
      <c r="D251" s="151" t="s">
        <v>142</v>
      </c>
      <c r="E251" s="152" t="s">
        <v>1</v>
      </c>
      <c r="F251" s="153" t="s">
        <v>436</v>
      </c>
      <c r="H251" s="152" t="s">
        <v>1</v>
      </c>
      <c r="I251" s="154"/>
      <c r="L251" s="150"/>
      <c r="M251" s="155"/>
      <c r="N251" s="156"/>
      <c r="O251" s="156"/>
      <c r="P251" s="156"/>
      <c r="Q251" s="156"/>
      <c r="R251" s="156"/>
      <c r="S251" s="156"/>
      <c r="T251" s="157"/>
      <c r="AT251" s="152" t="s">
        <v>142</v>
      </c>
      <c r="AU251" s="152" t="s">
        <v>75</v>
      </c>
      <c r="AV251" s="11" t="s">
        <v>73</v>
      </c>
      <c r="AW251" s="11" t="s">
        <v>28</v>
      </c>
      <c r="AX251" s="11" t="s">
        <v>65</v>
      </c>
      <c r="AY251" s="152" t="s">
        <v>132</v>
      </c>
    </row>
    <row r="252" spans="2:65" s="12" customFormat="1">
      <c r="B252" s="158"/>
      <c r="D252" s="151" t="s">
        <v>142</v>
      </c>
      <c r="E252" s="159" t="s">
        <v>1</v>
      </c>
      <c r="F252" s="160" t="s">
        <v>619</v>
      </c>
      <c r="H252" s="161">
        <v>12</v>
      </c>
      <c r="I252" s="162"/>
      <c r="L252" s="158"/>
      <c r="M252" s="163"/>
      <c r="N252" s="164"/>
      <c r="O252" s="164"/>
      <c r="P252" s="164"/>
      <c r="Q252" s="164"/>
      <c r="R252" s="164"/>
      <c r="S252" s="164"/>
      <c r="T252" s="165"/>
      <c r="AT252" s="159" t="s">
        <v>142</v>
      </c>
      <c r="AU252" s="159" t="s">
        <v>75</v>
      </c>
      <c r="AV252" s="12" t="s">
        <v>75</v>
      </c>
      <c r="AW252" s="12" t="s">
        <v>28</v>
      </c>
      <c r="AX252" s="12" t="s">
        <v>65</v>
      </c>
      <c r="AY252" s="159" t="s">
        <v>132</v>
      </c>
    </row>
    <row r="253" spans="2:65" s="13" customFormat="1">
      <c r="B253" s="166"/>
      <c r="D253" s="151" t="s">
        <v>142</v>
      </c>
      <c r="E253" s="167" t="s">
        <v>1</v>
      </c>
      <c r="F253" s="168" t="s">
        <v>146</v>
      </c>
      <c r="H253" s="169">
        <v>24</v>
      </c>
      <c r="I253" s="170"/>
      <c r="L253" s="166"/>
      <c r="M253" s="171"/>
      <c r="N253" s="172"/>
      <c r="O253" s="172"/>
      <c r="P253" s="172"/>
      <c r="Q253" s="172"/>
      <c r="R253" s="172"/>
      <c r="S253" s="172"/>
      <c r="T253" s="173"/>
      <c r="AT253" s="167" t="s">
        <v>142</v>
      </c>
      <c r="AU253" s="167" t="s">
        <v>75</v>
      </c>
      <c r="AV253" s="13" t="s">
        <v>133</v>
      </c>
      <c r="AW253" s="13" t="s">
        <v>28</v>
      </c>
      <c r="AX253" s="13" t="s">
        <v>73</v>
      </c>
      <c r="AY253" s="167" t="s">
        <v>132</v>
      </c>
    </row>
    <row r="254" spans="2:65" s="1" customFormat="1" ht="16.5" customHeight="1">
      <c r="B254" s="137"/>
      <c r="C254" s="138" t="s">
        <v>320</v>
      </c>
      <c r="D254" s="138" t="s">
        <v>136</v>
      </c>
      <c r="E254" s="139" t="s">
        <v>279</v>
      </c>
      <c r="F254" s="140" t="s">
        <v>280</v>
      </c>
      <c r="G254" s="141" t="s">
        <v>281</v>
      </c>
      <c r="H254" s="184"/>
      <c r="I254" s="143"/>
      <c r="J254" s="144">
        <f>ROUND(I254*H254,2)</f>
        <v>0</v>
      </c>
      <c r="K254" s="140" t="s">
        <v>140</v>
      </c>
      <c r="L254" s="28"/>
      <c r="M254" s="145" t="s">
        <v>1</v>
      </c>
      <c r="N254" s="146" t="s">
        <v>36</v>
      </c>
      <c r="O254" s="47"/>
      <c r="P254" s="147">
        <f>O254*H254</f>
        <v>0</v>
      </c>
      <c r="Q254" s="147">
        <v>0</v>
      </c>
      <c r="R254" s="147">
        <f>Q254*H254</f>
        <v>0</v>
      </c>
      <c r="S254" s="147">
        <v>0</v>
      </c>
      <c r="T254" s="148">
        <f>S254*H254</f>
        <v>0</v>
      </c>
      <c r="AR254" s="16" t="s">
        <v>184</v>
      </c>
      <c r="AT254" s="16" t="s">
        <v>136</v>
      </c>
      <c r="AU254" s="16" t="s">
        <v>75</v>
      </c>
      <c r="AY254" s="16" t="s">
        <v>132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6" t="s">
        <v>73</v>
      </c>
      <c r="BK254" s="149">
        <f>ROUND(I254*H254,2)</f>
        <v>0</v>
      </c>
      <c r="BL254" s="16" t="s">
        <v>184</v>
      </c>
      <c r="BM254" s="16" t="s">
        <v>620</v>
      </c>
    </row>
    <row r="255" spans="2:65" s="10" customFormat="1" ht="22.9" customHeight="1">
      <c r="B255" s="124"/>
      <c r="D255" s="125" t="s">
        <v>64</v>
      </c>
      <c r="E255" s="135" t="s">
        <v>389</v>
      </c>
      <c r="F255" s="135" t="s">
        <v>390</v>
      </c>
      <c r="I255" s="127"/>
      <c r="J255" s="136">
        <f>BK255</f>
        <v>0</v>
      </c>
      <c r="L255" s="124"/>
      <c r="M255" s="129"/>
      <c r="N255" s="130"/>
      <c r="O255" s="130"/>
      <c r="P255" s="131">
        <f>SUM(P256:P268)</f>
        <v>0</v>
      </c>
      <c r="Q255" s="130"/>
      <c r="R255" s="131">
        <f>SUM(R256:R268)</f>
        <v>0.15676000000000001</v>
      </c>
      <c r="S255" s="130"/>
      <c r="T255" s="132">
        <f>SUM(T256:T268)</f>
        <v>0</v>
      </c>
      <c r="AR255" s="125" t="s">
        <v>75</v>
      </c>
      <c r="AT255" s="133" t="s">
        <v>64</v>
      </c>
      <c r="AU255" s="133" t="s">
        <v>73</v>
      </c>
      <c r="AY255" s="125" t="s">
        <v>132</v>
      </c>
      <c r="BK255" s="134">
        <f>SUM(BK256:BK268)</f>
        <v>0</v>
      </c>
    </row>
    <row r="256" spans="2:65" s="1" customFormat="1" ht="16.5" customHeight="1">
      <c r="B256" s="137"/>
      <c r="C256" s="138" t="s">
        <v>621</v>
      </c>
      <c r="D256" s="138" t="s">
        <v>136</v>
      </c>
      <c r="E256" s="139" t="s">
        <v>622</v>
      </c>
      <c r="F256" s="140" t="s">
        <v>623</v>
      </c>
      <c r="G256" s="141" t="s">
        <v>198</v>
      </c>
      <c r="H256" s="142">
        <v>16</v>
      </c>
      <c r="I256" s="143"/>
      <c r="J256" s="144">
        <f>ROUND(I256*H256,2)</f>
        <v>0</v>
      </c>
      <c r="K256" s="140" t="s">
        <v>140</v>
      </c>
      <c r="L256" s="28"/>
      <c r="M256" s="145" t="s">
        <v>1</v>
      </c>
      <c r="N256" s="146" t="s">
        <v>36</v>
      </c>
      <c r="O256" s="47"/>
      <c r="P256" s="147">
        <f>O256*H256</f>
        <v>0</v>
      </c>
      <c r="Q256" s="147">
        <v>3.8400000000000001E-3</v>
      </c>
      <c r="R256" s="147">
        <f>Q256*H256</f>
        <v>6.1440000000000002E-2</v>
      </c>
      <c r="S256" s="147">
        <v>0</v>
      </c>
      <c r="T256" s="148">
        <f>S256*H256</f>
        <v>0</v>
      </c>
      <c r="AR256" s="16" t="s">
        <v>184</v>
      </c>
      <c r="AT256" s="16" t="s">
        <v>136</v>
      </c>
      <c r="AU256" s="16" t="s">
        <v>75</v>
      </c>
      <c r="AY256" s="16" t="s">
        <v>132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73</v>
      </c>
      <c r="BK256" s="149">
        <f>ROUND(I256*H256,2)</f>
        <v>0</v>
      </c>
      <c r="BL256" s="16" t="s">
        <v>184</v>
      </c>
      <c r="BM256" s="16" t="s">
        <v>624</v>
      </c>
    </row>
    <row r="257" spans="2:65" s="12" customFormat="1">
      <c r="B257" s="158"/>
      <c r="D257" s="151" t="s">
        <v>142</v>
      </c>
      <c r="E257" s="159" t="s">
        <v>1</v>
      </c>
      <c r="F257" s="160" t="s">
        <v>625</v>
      </c>
      <c r="H257" s="161">
        <v>9</v>
      </c>
      <c r="I257" s="162"/>
      <c r="L257" s="158"/>
      <c r="M257" s="163"/>
      <c r="N257" s="164"/>
      <c r="O257" s="164"/>
      <c r="P257" s="164"/>
      <c r="Q257" s="164"/>
      <c r="R257" s="164"/>
      <c r="S257" s="164"/>
      <c r="T257" s="165"/>
      <c r="AT257" s="159" t="s">
        <v>142</v>
      </c>
      <c r="AU257" s="159" t="s">
        <v>75</v>
      </c>
      <c r="AV257" s="12" t="s">
        <v>75</v>
      </c>
      <c r="AW257" s="12" t="s">
        <v>28</v>
      </c>
      <c r="AX257" s="12" t="s">
        <v>65</v>
      </c>
      <c r="AY257" s="159" t="s">
        <v>132</v>
      </c>
    </row>
    <row r="258" spans="2:65" s="12" customFormat="1">
      <c r="B258" s="158"/>
      <c r="D258" s="151" t="s">
        <v>142</v>
      </c>
      <c r="E258" s="159" t="s">
        <v>1</v>
      </c>
      <c r="F258" s="160" t="s">
        <v>626</v>
      </c>
      <c r="H258" s="161">
        <v>7</v>
      </c>
      <c r="I258" s="162"/>
      <c r="L258" s="158"/>
      <c r="M258" s="163"/>
      <c r="N258" s="164"/>
      <c r="O258" s="164"/>
      <c r="P258" s="164"/>
      <c r="Q258" s="164"/>
      <c r="R258" s="164"/>
      <c r="S258" s="164"/>
      <c r="T258" s="165"/>
      <c r="AT258" s="159" t="s">
        <v>142</v>
      </c>
      <c r="AU258" s="159" t="s">
        <v>75</v>
      </c>
      <c r="AV258" s="12" t="s">
        <v>75</v>
      </c>
      <c r="AW258" s="12" t="s">
        <v>28</v>
      </c>
      <c r="AX258" s="12" t="s">
        <v>65</v>
      </c>
      <c r="AY258" s="159" t="s">
        <v>132</v>
      </c>
    </row>
    <row r="259" spans="2:65" s="13" customFormat="1">
      <c r="B259" s="166"/>
      <c r="D259" s="151" t="s">
        <v>142</v>
      </c>
      <c r="E259" s="167" t="s">
        <v>1</v>
      </c>
      <c r="F259" s="168" t="s">
        <v>146</v>
      </c>
      <c r="H259" s="169">
        <v>16</v>
      </c>
      <c r="I259" s="170"/>
      <c r="L259" s="166"/>
      <c r="M259" s="171"/>
      <c r="N259" s="172"/>
      <c r="O259" s="172"/>
      <c r="P259" s="172"/>
      <c r="Q259" s="172"/>
      <c r="R259" s="172"/>
      <c r="S259" s="172"/>
      <c r="T259" s="173"/>
      <c r="AT259" s="167" t="s">
        <v>142</v>
      </c>
      <c r="AU259" s="167" t="s">
        <v>75</v>
      </c>
      <c r="AV259" s="13" t="s">
        <v>133</v>
      </c>
      <c r="AW259" s="13" t="s">
        <v>28</v>
      </c>
      <c r="AX259" s="13" t="s">
        <v>73</v>
      </c>
      <c r="AY259" s="167" t="s">
        <v>132</v>
      </c>
    </row>
    <row r="260" spans="2:65" s="1" customFormat="1" ht="16.5" customHeight="1">
      <c r="B260" s="137"/>
      <c r="C260" s="138" t="s">
        <v>627</v>
      </c>
      <c r="D260" s="138" t="s">
        <v>136</v>
      </c>
      <c r="E260" s="139" t="s">
        <v>628</v>
      </c>
      <c r="F260" s="140" t="s">
        <v>629</v>
      </c>
      <c r="G260" s="141" t="s">
        <v>198</v>
      </c>
      <c r="H260" s="142">
        <v>16</v>
      </c>
      <c r="I260" s="143"/>
      <c r="J260" s="144">
        <f>ROUND(I260*H260,2)</f>
        <v>0</v>
      </c>
      <c r="K260" s="140" t="s">
        <v>140</v>
      </c>
      <c r="L260" s="28"/>
      <c r="M260" s="145" t="s">
        <v>1</v>
      </c>
      <c r="N260" s="146" t="s">
        <v>36</v>
      </c>
      <c r="O260" s="47"/>
      <c r="P260" s="147">
        <f>O260*H260</f>
        <v>0</v>
      </c>
      <c r="Q260" s="147">
        <v>3.0400000000000002E-3</v>
      </c>
      <c r="R260" s="147">
        <f>Q260*H260</f>
        <v>4.8640000000000003E-2</v>
      </c>
      <c r="S260" s="147">
        <v>0</v>
      </c>
      <c r="T260" s="148">
        <f>S260*H260</f>
        <v>0</v>
      </c>
      <c r="AR260" s="16" t="s">
        <v>184</v>
      </c>
      <c r="AT260" s="16" t="s">
        <v>136</v>
      </c>
      <c r="AU260" s="16" t="s">
        <v>75</v>
      </c>
      <c r="AY260" s="16" t="s">
        <v>132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6" t="s">
        <v>73</v>
      </c>
      <c r="BK260" s="149">
        <f>ROUND(I260*H260,2)</f>
        <v>0</v>
      </c>
      <c r="BL260" s="16" t="s">
        <v>184</v>
      </c>
      <c r="BM260" s="16" t="s">
        <v>630</v>
      </c>
    </row>
    <row r="261" spans="2:65" s="12" customFormat="1">
      <c r="B261" s="158"/>
      <c r="D261" s="151" t="s">
        <v>142</v>
      </c>
      <c r="E261" s="159" t="s">
        <v>1</v>
      </c>
      <c r="F261" s="160" t="s">
        <v>631</v>
      </c>
      <c r="H261" s="161">
        <v>9</v>
      </c>
      <c r="I261" s="162"/>
      <c r="L261" s="158"/>
      <c r="M261" s="163"/>
      <c r="N261" s="164"/>
      <c r="O261" s="164"/>
      <c r="P261" s="164"/>
      <c r="Q261" s="164"/>
      <c r="R261" s="164"/>
      <c r="S261" s="164"/>
      <c r="T261" s="165"/>
      <c r="AT261" s="159" t="s">
        <v>142</v>
      </c>
      <c r="AU261" s="159" t="s">
        <v>75</v>
      </c>
      <c r="AV261" s="12" t="s">
        <v>75</v>
      </c>
      <c r="AW261" s="12" t="s">
        <v>28</v>
      </c>
      <c r="AX261" s="12" t="s">
        <v>65</v>
      </c>
      <c r="AY261" s="159" t="s">
        <v>132</v>
      </c>
    </row>
    <row r="262" spans="2:65" s="12" customFormat="1">
      <c r="B262" s="158"/>
      <c r="D262" s="151" t="s">
        <v>142</v>
      </c>
      <c r="E262" s="159" t="s">
        <v>1</v>
      </c>
      <c r="F262" s="160" t="s">
        <v>632</v>
      </c>
      <c r="H262" s="161">
        <v>7</v>
      </c>
      <c r="I262" s="162"/>
      <c r="L262" s="158"/>
      <c r="M262" s="163"/>
      <c r="N262" s="164"/>
      <c r="O262" s="164"/>
      <c r="P262" s="164"/>
      <c r="Q262" s="164"/>
      <c r="R262" s="164"/>
      <c r="S262" s="164"/>
      <c r="T262" s="165"/>
      <c r="AT262" s="159" t="s">
        <v>142</v>
      </c>
      <c r="AU262" s="159" t="s">
        <v>75</v>
      </c>
      <c r="AV262" s="12" t="s">
        <v>75</v>
      </c>
      <c r="AW262" s="12" t="s">
        <v>28</v>
      </c>
      <c r="AX262" s="12" t="s">
        <v>65</v>
      </c>
      <c r="AY262" s="159" t="s">
        <v>132</v>
      </c>
    </row>
    <row r="263" spans="2:65" s="13" customFormat="1">
      <c r="B263" s="166"/>
      <c r="D263" s="151" t="s">
        <v>142</v>
      </c>
      <c r="E263" s="167" t="s">
        <v>1</v>
      </c>
      <c r="F263" s="168" t="s">
        <v>146</v>
      </c>
      <c r="H263" s="169">
        <v>16</v>
      </c>
      <c r="I263" s="170"/>
      <c r="L263" s="166"/>
      <c r="M263" s="171"/>
      <c r="N263" s="172"/>
      <c r="O263" s="172"/>
      <c r="P263" s="172"/>
      <c r="Q263" s="172"/>
      <c r="R263" s="172"/>
      <c r="S263" s="172"/>
      <c r="T263" s="173"/>
      <c r="AT263" s="167" t="s">
        <v>142</v>
      </c>
      <c r="AU263" s="167" t="s">
        <v>75</v>
      </c>
      <c r="AV263" s="13" t="s">
        <v>133</v>
      </c>
      <c r="AW263" s="13" t="s">
        <v>28</v>
      </c>
      <c r="AX263" s="13" t="s">
        <v>73</v>
      </c>
      <c r="AY263" s="167" t="s">
        <v>132</v>
      </c>
    </row>
    <row r="264" spans="2:65" s="1" customFormat="1" ht="16.5" customHeight="1">
      <c r="B264" s="137"/>
      <c r="C264" s="138" t="s">
        <v>633</v>
      </c>
      <c r="D264" s="138" t="s">
        <v>136</v>
      </c>
      <c r="E264" s="139" t="s">
        <v>634</v>
      </c>
      <c r="F264" s="140" t="s">
        <v>635</v>
      </c>
      <c r="G264" s="141" t="s">
        <v>198</v>
      </c>
      <c r="H264" s="142">
        <v>12</v>
      </c>
      <c r="I264" s="143"/>
      <c r="J264" s="144">
        <f>ROUND(I264*H264,2)</f>
        <v>0</v>
      </c>
      <c r="K264" s="140" t="s">
        <v>140</v>
      </c>
      <c r="L264" s="28"/>
      <c r="M264" s="145" t="s">
        <v>1</v>
      </c>
      <c r="N264" s="146" t="s">
        <v>36</v>
      </c>
      <c r="O264" s="47"/>
      <c r="P264" s="147">
        <f>O264*H264</f>
        <v>0</v>
      </c>
      <c r="Q264" s="147">
        <v>3.47E-3</v>
      </c>
      <c r="R264" s="147">
        <f>Q264*H264</f>
        <v>4.1639999999999996E-2</v>
      </c>
      <c r="S264" s="147">
        <v>0</v>
      </c>
      <c r="T264" s="148">
        <f>S264*H264</f>
        <v>0</v>
      </c>
      <c r="AR264" s="16" t="s">
        <v>184</v>
      </c>
      <c r="AT264" s="16" t="s">
        <v>136</v>
      </c>
      <c r="AU264" s="16" t="s">
        <v>75</v>
      </c>
      <c r="AY264" s="16" t="s">
        <v>132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6" t="s">
        <v>73</v>
      </c>
      <c r="BK264" s="149">
        <f>ROUND(I264*H264,2)</f>
        <v>0</v>
      </c>
      <c r="BL264" s="16" t="s">
        <v>184</v>
      </c>
      <c r="BM264" s="16" t="s">
        <v>636</v>
      </c>
    </row>
    <row r="265" spans="2:65" s="12" customFormat="1">
      <c r="B265" s="158"/>
      <c r="D265" s="151" t="s">
        <v>142</v>
      </c>
      <c r="E265" s="159" t="s">
        <v>1</v>
      </c>
      <c r="F265" s="160" t="s">
        <v>637</v>
      </c>
      <c r="H265" s="161">
        <v>12</v>
      </c>
      <c r="I265" s="162"/>
      <c r="L265" s="158"/>
      <c r="M265" s="163"/>
      <c r="N265" s="164"/>
      <c r="O265" s="164"/>
      <c r="P265" s="164"/>
      <c r="Q265" s="164"/>
      <c r="R265" s="164"/>
      <c r="S265" s="164"/>
      <c r="T265" s="165"/>
      <c r="AT265" s="159" t="s">
        <v>142</v>
      </c>
      <c r="AU265" s="159" t="s">
        <v>75</v>
      </c>
      <c r="AV265" s="12" t="s">
        <v>75</v>
      </c>
      <c r="AW265" s="12" t="s">
        <v>28</v>
      </c>
      <c r="AX265" s="12" t="s">
        <v>73</v>
      </c>
      <c r="AY265" s="159" t="s">
        <v>132</v>
      </c>
    </row>
    <row r="266" spans="2:65" s="1" customFormat="1" ht="16.5" customHeight="1">
      <c r="B266" s="137"/>
      <c r="C266" s="138" t="s">
        <v>638</v>
      </c>
      <c r="D266" s="138" t="s">
        <v>136</v>
      </c>
      <c r="E266" s="139" t="s">
        <v>639</v>
      </c>
      <c r="F266" s="140" t="s">
        <v>640</v>
      </c>
      <c r="G266" s="141" t="s">
        <v>198</v>
      </c>
      <c r="H266" s="142">
        <v>2</v>
      </c>
      <c r="I266" s="143"/>
      <c r="J266" s="144">
        <f>ROUND(I266*H266,2)</f>
        <v>0</v>
      </c>
      <c r="K266" s="140" t="s">
        <v>140</v>
      </c>
      <c r="L266" s="28"/>
      <c r="M266" s="145" t="s">
        <v>1</v>
      </c>
      <c r="N266" s="146" t="s">
        <v>36</v>
      </c>
      <c r="O266" s="47"/>
      <c r="P266" s="147">
        <f>O266*H266</f>
        <v>0</v>
      </c>
      <c r="Q266" s="147">
        <v>2.5200000000000001E-3</v>
      </c>
      <c r="R266" s="147">
        <f>Q266*H266</f>
        <v>5.0400000000000002E-3</v>
      </c>
      <c r="S266" s="147">
        <v>0</v>
      </c>
      <c r="T266" s="148">
        <f>S266*H266</f>
        <v>0</v>
      </c>
      <c r="AR266" s="16" t="s">
        <v>184</v>
      </c>
      <c r="AT266" s="16" t="s">
        <v>136</v>
      </c>
      <c r="AU266" s="16" t="s">
        <v>75</v>
      </c>
      <c r="AY266" s="16" t="s">
        <v>132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6" t="s">
        <v>73</v>
      </c>
      <c r="BK266" s="149">
        <f>ROUND(I266*H266,2)</f>
        <v>0</v>
      </c>
      <c r="BL266" s="16" t="s">
        <v>184</v>
      </c>
      <c r="BM266" s="16" t="s">
        <v>641</v>
      </c>
    </row>
    <row r="267" spans="2:65" s="12" customFormat="1">
      <c r="B267" s="158"/>
      <c r="D267" s="151" t="s">
        <v>142</v>
      </c>
      <c r="E267" s="159" t="s">
        <v>1</v>
      </c>
      <c r="F267" s="160" t="s">
        <v>642</v>
      </c>
      <c r="H267" s="161">
        <v>2</v>
      </c>
      <c r="I267" s="162"/>
      <c r="L267" s="158"/>
      <c r="M267" s="163"/>
      <c r="N267" s="164"/>
      <c r="O267" s="164"/>
      <c r="P267" s="164"/>
      <c r="Q267" s="164"/>
      <c r="R267" s="164"/>
      <c r="S267" s="164"/>
      <c r="T267" s="165"/>
      <c r="AT267" s="159" t="s">
        <v>142</v>
      </c>
      <c r="AU267" s="159" t="s">
        <v>75</v>
      </c>
      <c r="AV267" s="12" t="s">
        <v>75</v>
      </c>
      <c r="AW267" s="12" t="s">
        <v>28</v>
      </c>
      <c r="AX267" s="12" t="s">
        <v>73</v>
      </c>
      <c r="AY267" s="159" t="s">
        <v>132</v>
      </c>
    </row>
    <row r="268" spans="2:65" s="1" customFormat="1" ht="16.5" customHeight="1">
      <c r="B268" s="137"/>
      <c r="C268" s="138" t="s">
        <v>643</v>
      </c>
      <c r="D268" s="138" t="s">
        <v>136</v>
      </c>
      <c r="E268" s="139" t="s">
        <v>397</v>
      </c>
      <c r="F268" s="140" t="s">
        <v>398</v>
      </c>
      <c r="G268" s="141" t="s">
        <v>281</v>
      </c>
      <c r="H268" s="184"/>
      <c r="I268" s="143"/>
      <c r="J268" s="144">
        <f>ROUND(I268*H268,2)</f>
        <v>0</v>
      </c>
      <c r="K268" s="140" t="s">
        <v>140</v>
      </c>
      <c r="L268" s="28"/>
      <c r="M268" s="145" t="s">
        <v>1</v>
      </c>
      <c r="N268" s="146" t="s">
        <v>36</v>
      </c>
      <c r="O268" s="47"/>
      <c r="P268" s="147">
        <f>O268*H268</f>
        <v>0</v>
      </c>
      <c r="Q268" s="147">
        <v>0</v>
      </c>
      <c r="R268" s="147">
        <f>Q268*H268</f>
        <v>0</v>
      </c>
      <c r="S268" s="147">
        <v>0</v>
      </c>
      <c r="T268" s="148">
        <f>S268*H268</f>
        <v>0</v>
      </c>
      <c r="AR268" s="16" t="s">
        <v>184</v>
      </c>
      <c r="AT268" s="16" t="s">
        <v>136</v>
      </c>
      <c r="AU268" s="16" t="s">
        <v>75</v>
      </c>
      <c r="AY268" s="16" t="s">
        <v>132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6" t="s">
        <v>73</v>
      </c>
      <c r="BK268" s="149">
        <f>ROUND(I268*H268,2)</f>
        <v>0</v>
      </c>
      <c r="BL268" s="16" t="s">
        <v>184</v>
      </c>
      <c r="BM268" s="16" t="s">
        <v>644</v>
      </c>
    </row>
    <row r="269" spans="2:65" s="10" customFormat="1" ht="22.9" customHeight="1">
      <c r="B269" s="124"/>
      <c r="D269" s="125" t="s">
        <v>64</v>
      </c>
      <c r="E269" s="135" t="s">
        <v>294</v>
      </c>
      <c r="F269" s="135" t="s">
        <v>295</v>
      </c>
      <c r="I269" s="127"/>
      <c r="J269" s="136">
        <f>BK269</f>
        <v>0</v>
      </c>
      <c r="L269" s="124"/>
      <c r="M269" s="129"/>
      <c r="N269" s="130"/>
      <c r="O269" s="130"/>
      <c r="P269" s="131">
        <f>SUM(P270:P293)</f>
        <v>0</v>
      </c>
      <c r="Q269" s="130"/>
      <c r="R269" s="131">
        <f>SUM(R270:R293)</f>
        <v>2.4E-2</v>
      </c>
      <c r="S269" s="130"/>
      <c r="T269" s="132">
        <f>SUM(T270:T293)</f>
        <v>0.44999999999999996</v>
      </c>
      <c r="AR269" s="125" t="s">
        <v>75</v>
      </c>
      <c r="AT269" s="133" t="s">
        <v>64</v>
      </c>
      <c r="AU269" s="133" t="s">
        <v>73</v>
      </c>
      <c r="AY269" s="125" t="s">
        <v>132</v>
      </c>
      <c r="BK269" s="134">
        <f>SUM(BK270:BK293)</f>
        <v>0</v>
      </c>
    </row>
    <row r="270" spans="2:65" s="1" customFormat="1" ht="16.5" customHeight="1">
      <c r="B270" s="137"/>
      <c r="C270" s="138" t="s">
        <v>645</v>
      </c>
      <c r="D270" s="138" t="s">
        <v>136</v>
      </c>
      <c r="E270" s="139" t="s">
        <v>646</v>
      </c>
      <c r="F270" s="140" t="s">
        <v>647</v>
      </c>
      <c r="G270" s="141" t="s">
        <v>299</v>
      </c>
      <c r="H270" s="142">
        <v>330</v>
      </c>
      <c r="I270" s="143"/>
      <c r="J270" s="144">
        <f>ROUND(I270*H270,2)</f>
        <v>0</v>
      </c>
      <c r="K270" s="140" t="s">
        <v>140</v>
      </c>
      <c r="L270" s="28"/>
      <c r="M270" s="145" t="s">
        <v>1</v>
      </c>
      <c r="N270" s="146" t="s">
        <v>36</v>
      </c>
      <c r="O270" s="47"/>
      <c r="P270" s="147">
        <f>O270*H270</f>
        <v>0</v>
      </c>
      <c r="Q270" s="147">
        <v>5.0000000000000002E-5</v>
      </c>
      <c r="R270" s="147">
        <f>Q270*H270</f>
        <v>1.6500000000000001E-2</v>
      </c>
      <c r="S270" s="147">
        <v>0</v>
      </c>
      <c r="T270" s="148">
        <f>S270*H270</f>
        <v>0</v>
      </c>
      <c r="AR270" s="16" t="s">
        <v>184</v>
      </c>
      <c r="AT270" s="16" t="s">
        <v>136</v>
      </c>
      <c r="AU270" s="16" t="s">
        <v>75</v>
      </c>
      <c r="AY270" s="16" t="s">
        <v>132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6" t="s">
        <v>73</v>
      </c>
      <c r="BK270" s="149">
        <f>ROUND(I270*H270,2)</f>
        <v>0</v>
      </c>
      <c r="BL270" s="16" t="s">
        <v>184</v>
      </c>
      <c r="BM270" s="16" t="s">
        <v>648</v>
      </c>
    </row>
    <row r="271" spans="2:65" s="12" customFormat="1">
      <c r="B271" s="158"/>
      <c r="D271" s="151" t="s">
        <v>142</v>
      </c>
      <c r="E271" s="159" t="s">
        <v>1</v>
      </c>
      <c r="F271" s="160" t="s">
        <v>649</v>
      </c>
      <c r="H271" s="161">
        <v>60</v>
      </c>
      <c r="I271" s="162"/>
      <c r="L271" s="158"/>
      <c r="M271" s="163"/>
      <c r="N271" s="164"/>
      <c r="O271" s="164"/>
      <c r="P271" s="164"/>
      <c r="Q271" s="164"/>
      <c r="R271" s="164"/>
      <c r="S271" s="164"/>
      <c r="T271" s="165"/>
      <c r="AT271" s="159" t="s">
        <v>142</v>
      </c>
      <c r="AU271" s="159" t="s">
        <v>75</v>
      </c>
      <c r="AV271" s="12" t="s">
        <v>75</v>
      </c>
      <c r="AW271" s="12" t="s">
        <v>28</v>
      </c>
      <c r="AX271" s="12" t="s">
        <v>65</v>
      </c>
      <c r="AY271" s="159" t="s">
        <v>132</v>
      </c>
    </row>
    <row r="272" spans="2:65" s="12" customFormat="1">
      <c r="B272" s="158"/>
      <c r="D272" s="151" t="s">
        <v>142</v>
      </c>
      <c r="E272" s="159" t="s">
        <v>1</v>
      </c>
      <c r="F272" s="160" t="s">
        <v>650</v>
      </c>
      <c r="H272" s="161">
        <v>60</v>
      </c>
      <c r="I272" s="162"/>
      <c r="L272" s="158"/>
      <c r="M272" s="163"/>
      <c r="N272" s="164"/>
      <c r="O272" s="164"/>
      <c r="P272" s="164"/>
      <c r="Q272" s="164"/>
      <c r="R272" s="164"/>
      <c r="S272" s="164"/>
      <c r="T272" s="165"/>
      <c r="AT272" s="159" t="s">
        <v>142</v>
      </c>
      <c r="AU272" s="159" t="s">
        <v>75</v>
      </c>
      <c r="AV272" s="12" t="s">
        <v>75</v>
      </c>
      <c r="AW272" s="12" t="s">
        <v>28</v>
      </c>
      <c r="AX272" s="12" t="s">
        <v>65</v>
      </c>
      <c r="AY272" s="159" t="s">
        <v>132</v>
      </c>
    </row>
    <row r="273" spans="2:65" s="12" customFormat="1">
      <c r="B273" s="158"/>
      <c r="D273" s="151" t="s">
        <v>142</v>
      </c>
      <c r="E273" s="159" t="s">
        <v>1</v>
      </c>
      <c r="F273" s="160" t="s">
        <v>651</v>
      </c>
      <c r="H273" s="161">
        <v>60</v>
      </c>
      <c r="I273" s="162"/>
      <c r="L273" s="158"/>
      <c r="M273" s="163"/>
      <c r="N273" s="164"/>
      <c r="O273" s="164"/>
      <c r="P273" s="164"/>
      <c r="Q273" s="164"/>
      <c r="R273" s="164"/>
      <c r="S273" s="164"/>
      <c r="T273" s="165"/>
      <c r="AT273" s="159" t="s">
        <v>142</v>
      </c>
      <c r="AU273" s="159" t="s">
        <v>75</v>
      </c>
      <c r="AV273" s="12" t="s">
        <v>75</v>
      </c>
      <c r="AW273" s="12" t="s">
        <v>28</v>
      </c>
      <c r="AX273" s="12" t="s">
        <v>65</v>
      </c>
      <c r="AY273" s="159" t="s">
        <v>132</v>
      </c>
    </row>
    <row r="274" spans="2:65" s="12" customFormat="1">
      <c r="B274" s="158"/>
      <c r="D274" s="151" t="s">
        <v>142</v>
      </c>
      <c r="E274" s="159" t="s">
        <v>1</v>
      </c>
      <c r="F274" s="160" t="s">
        <v>652</v>
      </c>
      <c r="H274" s="161">
        <v>60</v>
      </c>
      <c r="I274" s="162"/>
      <c r="L274" s="158"/>
      <c r="M274" s="163"/>
      <c r="N274" s="164"/>
      <c r="O274" s="164"/>
      <c r="P274" s="164"/>
      <c r="Q274" s="164"/>
      <c r="R274" s="164"/>
      <c r="S274" s="164"/>
      <c r="T274" s="165"/>
      <c r="AT274" s="159" t="s">
        <v>142</v>
      </c>
      <c r="AU274" s="159" t="s">
        <v>75</v>
      </c>
      <c r="AV274" s="12" t="s">
        <v>75</v>
      </c>
      <c r="AW274" s="12" t="s">
        <v>28</v>
      </c>
      <c r="AX274" s="12" t="s">
        <v>65</v>
      </c>
      <c r="AY274" s="159" t="s">
        <v>132</v>
      </c>
    </row>
    <row r="275" spans="2:65" s="12" customFormat="1">
      <c r="B275" s="158"/>
      <c r="D275" s="151" t="s">
        <v>142</v>
      </c>
      <c r="E275" s="159" t="s">
        <v>1</v>
      </c>
      <c r="F275" s="160" t="s">
        <v>653</v>
      </c>
      <c r="H275" s="161">
        <v>60</v>
      </c>
      <c r="I275" s="162"/>
      <c r="L275" s="158"/>
      <c r="M275" s="163"/>
      <c r="N275" s="164"/>
      <c r="O275" s="164"/>
      <c r="P275" s="164"/>
      <c r="Q275" s="164"/>
      <c r="R275" s="164"/>
      <c r="S275" s="164"/>
      <c r="T275" s="165"/>
      <c r="AT275" s="159" t="s">
        <v>142</v>
      </c>
      <c r="AU275" s="159" t="s">
        <v>75</v>
      </c>
      <c r="AV275" s="12" t="s">
        <v>75</v>
      </c>
      <c r="AW275" s="12" t="s">
        <v>28</v>
      </c>
      <c r="AX275" s="12" t="s">
        <v>65</v>
      </c>
      <c r="AY275" s="159" t="s">
        <v>132</v>
      </c>
    </row>
    <row r="276" spans="2:65" s="12" customFormat="1">
      <c r="B276" s="158"/>
      <c r="D276" s="151" t="s">
        <v>142</v>
      </c>
      <c r="E276" s="159" t="s">
        <v>1</v>
      </c>
      <c r="F276" s="160" t="s">
        <v>654</v>
      </c>
      <c r="H276" s="161">
        <v>30</v>
      </c>
      <c r="I276" s="162"/>
      <c r="L276" s="158"/>
      <c r="M276" s="163"/>
      <c r="N276" s="164"/>
      <c r="O276" s="164"/>
      <c r="P276" s="164"/>
      <c r="Q276" s="164"/>
      <c r="R276" s="164"/>
      <c r="S276" s="164"/>
      <c r="T276" s="165"/>
      <c r="AT276" s="159" t="s">
        <v>142</v>
      </c>
      <c r="AU276" s="159" t="s">
        <v>75</v>
      </c>
      <c r="AV276" s="12" t="s">
        <v>75</v>
      </c>
      <c r="AW276" s="12" t="s">
        <v>28</v>
      </c>
      <c r="AX276" s="12" t="s">
        <v>65</v>
      </c>
      <c r="AY276" s="159" t="s">
        <v>132</v>
      </c>
    </row>
    <row r="277" spans="2:65" s="13" customFormat="1">
      <c r="B277" s="166"/>
      <c r="D277" s="151" t="s">
        <v>142</v>
      </c>
      <c r="E277" s="167" t="s">
        <v>1</v>
      </c>
      <c r="F277" s="168" t="s">
        <v>146</v>
      </c>
      <c r="H277" s="169">
        <v>330</v>
      </c>
      <c r="I277" s="170"/>
      <c r="L277" s="166"/>
      <c r="M277" s="171"/>
      <c r="N277" s="172"/>
      <c r="O277" s="172"/>
      <c r="P277" s="172"/>
      <c r="Q277" s="172"/>
      <c r="R277" s="172"/>
      <c r="S277" s="172"/>
      <c r="T277" s="173"/>
      <c r="AT277" s="167" t="s">
        <v>142</v>
      </c>
      <c r="AU277" s="167" t="s">
        <v>75</v>
      </c>
      <c r="AV277" s="13" t="s">
        <v>133</v>
      </c>
      <c r="AW277" s="13" t="s">
        <v>28</v>
      </c>
      <c r="AX277" s="13" t="s">
        <v>73</v>
      </c>
      <c r="AY277" s="167" t="s">
        <v>132</v>
      </c>
    </row>
    <row r="278" spans="2:65" s="1" customFormat="1" ht="16.5" customHeight="1">
      <c r="B278" s="137"/>
      <c r="C278" s="138" t="s">
        <v>655</v>
      </c>
      <c r="D278" s="138" t="s">
        <v>136</v>
      </c>
      <c r="E278" s="139" t="s">
        <v>656</v>
      </c>
      <c r="F278" s="140" t="s">
        <v>657</v>
      </c>
      <c r="G278" s="141" t="s">
        <v>299</v>
      </c>
      <c r="H278" s="142">
        <v>150</v>
      </c>
      <c r="I278" s="143"/>
      <c r="J278" s="144">
        <f>ROUND(I278*H278,2)</f>
        <v>0</v>
      </c>
      <c r="K278" s="140" t="s">
        <v>140</v>
      </c>
      <c r="L278" s="28"/>
      <c r="M278" s="145" t="s">
        <v>1</v>
      </c>
      <c r="N278" s="146" t="s">
        <v>36</v>
      </c>
      <c r="O278" s="47"/>
      <c r="P278" s="147">
        <f>O278*H278</f>
        <v>0</v>
      </c>
      <c r="Q278" s="147">
        <v>5.0000000000000002E-5</v>
      </c>
      <c r="R278" s="147">
        <f>Q278*H278</f>
        <v>7.5000000000000006E-3</v>
      </c>
      <c r="S278" s="147">
        <v>0</v>
      </c>
      <c r="T278" s="148">
        <f>S278*H278</f>
        <v>0</v>
      </c>
      <c r="AR278" s="16" t="s">
        <v>184</v>
      </c>
      <c r="AT278" s="16" t="s">
        <v>136</v>
      </c>
      <c r="AU278" s="16" t="s">
        <v>75</v>
      </c>
      <c r="AY278" s="16" t="s">
        <v>132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6" t="s">
        <v>73</v>
      </c>
      <c r="BK278" s="149">
        <f>ROUND(I278*H278,2)</f>
        <v>0</v>
      </c>
      <c r="BL278" s="16" t="s">
        <v>184</v>
      </c>
      <c r="BM278" s="16" t="s">
        <v>658</v>
      </c>
    </row>
    <row r="279" spans="2:65" s="12" customFormat="1">
      <c r="B279" s="158"/>
      <c r="D279" s="151" t="s">
        <v>142</v>
      </c>
      <c r="E279" s="159" t="s">
        <v>1</v>
      </c>
      <c r="F279" s="160" t="s">
        <v>659</v>
      </c>
      <c r="H279" s="161">
        <v>150</v>
      </c>
      <c r="I279" s="162"/>
      <c r="L279" s="158"/>
      <c r="M279" s="163"/>
      <c r="N279" s="164"/>
      <c r="O279" s="164"/>
      <c r="P279" s="164"/>
      <c r="Q279" s="164"/>
      <c r="R279" s="164"/>
      <c r="S279" s="164"/>
      <c r="T279" s="165"/>
      <c r="AT279" s="159" t="s">
        <v>142</v>
      </c>
      <c r="AU279" s="159" t="s">
        <v>75</v>
      </c>
      <c r="AV279" s="12" t="s">
        <v>75</v>
      </c>
      <c r="AW279" s="12" t="s">
        <v>28</v>
      </c>
      <c r="AX279" s="12" t="s">
        <v>65</v>
      </c>
      <c r="AY279" s="159" t="s">
        <v>132</v>
      </c>
    </row>
    <row r="280" spans="2:65" s="13" customFormat="1">
      <c r="B280" s="166"/>
      <c r="D280" s="151" t="s">
        <v>142</v>
      </c>
      <c r="E280" s="167" t="s">
        <v>1</v>
      </c>
      <c r="F280" s="168" t="s">
        <v>146</v>
      </c>
      <c r="H280" s="169">
        <v>150</v>
      </c>
      <c r="I280" s="170"/>
      <c r="L280" s="166"/>
      <c r="M280" s="171"/>
      <c r="N280" s="172"/>
      <c r="O280" s="172"/>
      <c r="P280" s="172"/>
      <c r="Q280" s="172"/>
      <c r="R280" s="172"/>
      <c r="S280" s="172"/>
      <c r="T280" s="173"/>
      <c r="AT280" s="167" t="s">
        <v>142</v>
      </c>
      <c r="AU280" s="167" t="s">
        <v>75</v>
      </c>
      <c r="AV280" s="13" t="s">
        <v>133</v>
      </c>
      <c r="AW280" s="13" t="s">
        <v>28</v>
      </c>
      <c r="AX280" s="13" t="s">
        <v>73</v>
      </c>
      <c r="AY280" s="167" t="s">
        <v>132</v>
      </c>
    </row>
    <row r="281" spans="2:65" s="1" customFormat="1" ht="16.5" customHeight="1">
      <c r="B281" s="137"/>
      <c r="C281" s="174" t="s">
        <v>660</v>
      </c>
      <c r="D281" s="174" t="s">
        <v>168</v>
      </c>
      <c r="E281" s="175" t="s">
        <v>661</v>
      </c>
      <c r="F281" s="176" t="s">
        <v>662</v>
      </c>
      <c r="G281" s="177" t="s">
        <v>299</v>
      </c>
      <c r="H281" s="178">
        <v>30.9</v>
      </c>
      <c r="I281" s="179"/>
      <c r="J281" s="180">
        <f>ROUND(I281*H281,2)</f>
        <v>0</v>
      </c>
      <c r="K281" s="176" t="s">
        <v>1</v>
      </c>
      <c r="L281" s="181"/>
      <c r="M281" s="182" t="s">
        <v>1</v>
      </c>
      <c r="N281" s="183" t="s">
        <v>36</v>
      </c>
      <c r="O281" s="47"/>
      <c r="P281" s="147">
        <f>O281*H281</f>
        <v>0</v>
      </c>
      <c r="Q281" s="147">
        <v>0</v>
      </c>
      <c r="R281" s="147">
        <f>Q281*H281</f>
        <v>0</v>
      </c>
      <c r="S281" s="147">
        <v>0</v>
      </c>
      <c r="T281" s="148">
        <f>S281*H281</f>
        <v>0</v>
      </c>
      <c r="AR281" s="16" t="s">
        <v>271</v>
      </c>
      <c r="AT281" s="16" t="s">
        <v>168</v>
      </c>
      <c r="AU281" s="16" t="s">
        <v>75</v>
      </c>
      <c r="AY281" s="16" t="s">
        <v>132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6" t="s">
        <v>73</v>
      </c>
      <c r="BK281" s="149">
        <f>ROUND(I281*H281,2)</f>
        <v>0</v>
      </c>
      <c r="BL281" s="16" t="s">
        <v>184</v>
      </c>
      <c r="BM281" s="16" t="s">
        <v>663</v>
      </c>
    </row>
    <row r="282" spans="2:65" s="12" customFormat="1">
      <c r="B282" s="158"/>
      <c r="D282" s="151" t="s">
        <v>142</v>
      </c>
      <c r="E282" s="159" t="s">
        <v>1</v>
      </c>
      <c r="F282" s="160" t="s">
        <v>664</v>
      </c>
      <c r="H282" s="161">
        <v>30.9</v>
      </c>
      <c r="I282" s="162"/>
      <c r="L282" s="158"/>
      <c r="M282" s="163"/>
      <c r="N282" s="164"/>
      <c r="O282" s="164"/>
      <c r="P282" s="164"/>
      <c r="Q282" s="164"/>
      <c r="R282" s="164"/>
      <c r="S282" s="164"/>
      <c r="T282" s="165"/>
      <c r="AT282" s="159" t="s">
        <v>142</v>
      </c>
      <c r="AU282" s="159" t="s">
        <v>75</v>
      </c>
      <c r="AV282" s="12" t="s">
        <v>75</v>
      </c>
      <c r="AW282" s="12" t="s">
        <v>28</v>
      </c>
      <c r="AX282" s="12" t="s">
        <v>73</v>
      </c>
      <c r="AY282" s="159" t="s">
        <v>132</v>
      </c>
    </row>
    <row r="283" spans="2:65" s="1" customFormat="1" ht="16.5" customHeight="1">
      <c r="B283" s="137"/>
      <c r="C283" s="138" t="s">
        <v>665</v>
      </c>
      <c r="D283" s="138" t="s">
        <v>136</v>
      </c>
      <c r="E283" s="139" t="s">
        <v>666</v>
      </c>
      <c r="F283" s="140" t="s">
        <v>667</v>
      </c>
      <c r="G283" s="141" t="s">
        <v>299</v>
      </c>
      <c r="H283" s="142">
        <v>300</v>
      </c>
      <c r="I283" s="143"/>
      <c r="J283" s="144">
        <f>ROUND(I283*H283,2)</f>
        <v>0</v>
      </c>
      <c r="K283" s="140" t="s">
        <v>140</v>
      </c>
      <c r="L283" s="28"/>
      <c r="M283" s="145" t="s">
        <v>1</v>
      </c>
      <c r="N283" s="146" t="s">
        <v>36</v>
      </c>
      <c r="O283" s="47"/>
      <c r="P283" s="147">
        <f>O283*H283</f>
        <v>0</v>
      </c>
      <c r="Q283" s="147">
        <v>0</v>
      </c>
      <c r="R283" s="147">
        <f>Q283*H283</f>
        <v>0</v>
      </c>
      <c r="S283" s="147">
        <v>1E-3</v>
      </c>
      <c r="T283" s="148">
        <f>S283*H283</f>
        <v>0.3</v>
      </c>
      <c r="AR283" s="16" t="s">
        <v>184</v>
      </c>
      <c r="AT283" s="16" t="s">
        <v>136</v>
      </c>
      <c r="AU283" s="16" t="s">
        <v>75</v>
      </c>
      <c r="AY283" s="16" t="s">
        <v>132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6" t="s">
        <v>73</v>
      </c>
      <c r="BK283" s="149">
        <f>ROUND(I283*H283,2)</f>
        <v>0</v>
      </c>
      <c r="BL283" s="16" t="s">
        <v>184</v>
      </c>
      <c r="BM283" s="16" t="s">
        <v>668</v>
      </c>
    </row>
    <row r="284" spans="2:65" s="12" customFormat="1">
      <c r="B284" s="158"/>
      <c r="D284" s="151" t="s">
        <v>142</v>
      </c>
      <c r="E284" s="159" t="s">
        <v>1</v>
      </c>
      <c r="F284" s="160" t="s">
        <v>649</v>
      </c>
      <c r="H284" s="161">
        <v>60</v>
      </c>
      <c r="I284" s="162"/>
      <c r="L284" s="158"/>
      <c r="M284" s="163"/>
      <c r="N284" s="164"/>
      <c r="O284" s="164"/>
      <c r="P284" s="164"/>
      <c r="Q284" s="164"/>
      <c r="R284" s="164"/>
      <c r="S284" s="164"/>
      <c r="T284" s="165"/>
      <c r="AT284" s="159" t="s">
        <v>142</v>
      </c>
      <c r="AU284" s="159" t="s">
        <v>75</v>
      </c>
      <c r="AV284" s="12" t="s">
        <v>75</v>
      </c>
      <c r="AW284" s="12" t="s">
        <v>28</v>
      </c>
      <c r="AX284" s="12" t="s">
        <v>65</v>
      </c>
      <c r="AY284" s="159" t="s">
        <v>132</v>
      </c>
    </row>
    <row r="285" spans="2:65" s="12" customFormat="1">
      <c r="B285" s="158"/>
      <c r="D285" s="151" t="s">
        <v>142</v>
      </c>
      <c r="E285" s="159" t="s">
        <v>1</v>
      </c>
      <c r="F285" s="160" t="s">
        <v>650</v>
      </c>
      <c r="H285" s="161">
        <v>60</v>
      </c>
      <c r="I285" s="162"/>
      <c r="L285" s="158"/>
      <c r="M285" s="163"/>
      <c r="N285" s="164"/>
      <c r="O285" s="164"/>
      <c r="P285" s="164"/>
      <c r="Q285" s="164"/>
      <c r="R285" s="164"/>
      <c r="S285" s="164"/>
      <c r="T285" s="165"/>
      <c r="AT285" s="159" t="s">
        <v>142</v>
      </c>
      <c r="AU285" s="159" t="s">
        <v>75</v>
      </c>
      <c r="AV285" s="12" t="s">
        <v>75</v>
      </c>
      <c r="AW285" s="12" t="s">
        <v>28</v>
      </c>
      <c r="AX285" s="12" t="s">
        <v>65</v>
      </c>
      <c r="AY285" s="159" t="s">
        <v>132</v>
      </c>
    </row>
    <row r="286" spans="2:65" s="12" customFormat="1">
      <c r="B286" s="158"/>
      <c r="D286" s="151" t="s">
        <v>142</v>
      </c>
      <c r="E286" s="159" t="s">
        <v>1</v>
      </c>
      <c r="F286" s="160" t="s">
        <v>651</v>
      </c>
      <c r="H286" s="161">
        <v>60</v>
      </c>
      <c r="I286" s="162"/>
      <c r="L286" s="158"/>
      <c r="M286" s="163"/>
      <c r="N286" s="164"/>
      <c r="O286" s="164"/>
      <c r="P286" s="164"/>
      <c r="Q286" s="164"/>
      <c r="R286" s="164"/>
      <c r="S286" s="164"/>
      <c r="T286" s="165"/>
      <c r="AT286" s="159" t="s">
        <v>142</v>
      </c>
      <c r="AU286" s="159" t="s">
        <v>75</v>
      </c>
      <c r="AV286" s="12" t="s">
        <v>75</v>
      </c>
      <c r="AW286" s="12" t="s">
        <v>28</v>
      </c>
      <c r="AX286" s="12" t="s">
        <v>65</v>
      </c>
      <c r="AY286" s="159" t="s">
        <v>132</v>
      </c>
    </row>
    <row r="287" spans="2:65" s="12" customFormat="1">
      <c r="B287" s="158"/>
      <c r="D287" s="151" t="s">
        <v>142</v>
      </c>
      <c r="E287" s="159" t="s">
        <v>1</v>
      </c>
      <c r="F287" s="160" t="s">
        <v>652</v>
      </c>
      <c r="H287" s="161">
        <v>60</v>
      </c>
      <c r="I287" s="162"/>
      <c r="L287" s="158"/>
      <c r="M287" s="163"/>
      <c r="N287" s="164"/>
      <c r="O287" s="164"/>
      <c r="P287" s="164"/>
      <c r="Q287" s="164"/>
      <c r="R287" s="164"/>
      <c r="S287" s="164"/>
      <c r="T287" s="165"/>
      <c r="AT287" s="159" t="s">
        <v>142</v>
      </c>
      <c r="AU287" s="159" t="s">
        <v>75</v>
      </c>
      <c r="AV287" s="12" t="s">
        <v>75</v>
      </c>
      <c r="AW287" s="12" t="s">
        <v>28</v>
      </c>
      <c r="AX287" s="12" t="s">
        <v>65</v>
      </c>
      <c r="AY287" s="159" t="s">
        <v>132</v>
      </c>
    </row>
    <row r="288" spans="2:65" s="12" customFormat="1">
      <c r="B288" s="158"/>
      <c r="D288" s="151" t="s">
        <v>142</v>
      </c>
      <c r="E288" s="159" t="s">
        <v>1</v>
      </c>
      <c r="F288" s="160" t="s">
        <v>653</v>
      </c>
      <c r="H288" s="161">
        <v>60</v>
      </c>
      <c r="I288" s="162"/>
      <c r="L288" s="158"/>
      <c r="M288" s="163"/>
      <c r="N288" s="164"/>
      <c r="O288" s="164"/>
      <c r="P288" s="164"/>
      <c r="Q288" s="164"/>
      <c r="R288" s="164"/>
      <c r="S288" s="164"/>
      <c r="T288" s="165"/>
      <c r="AT288" s="159" t="s">
        <v>142</v>
      </c>
      <c r="AU288" s="159" t="s">
        <v>75</v>
      </c>
      <c r="AV288" s="12" t="s">
        <v>75</v>
      </c>
      <c r="AW288" s="12" t="s">
        <v>28</v>
      </c>
      <c r="AX288" s="12" t="s">
        <v>65</v>
      </c>
      <c r="AY288" s="159" t="s">
        <v>132</v>
      </c>
    </row>
    <row r="289" spans="2:65" s="13" customFormat="1">
      <c r="B289" s="166"/>
      <c r="D289" s="151" t="s">
        <v>142</v>
      </c>
      <c r="E289" s="167" t="s">
        <v>1</v>
      </c>
      <c r="F289" s="168" t="s">
        <v>146</v>
      </c>
      <c r="H289" s="169">
        <v>300</v>
      </c>
      <c r="I289" s="170"/>
      <c r="L289" s="166"/>
      <c r="M289" s="171"/>
      <c r="N289" s="172"/>
      <c r="O289" s="172"/>
      <c r="P289" s="172"/>
      <c r="Q289" s="172"/>
      <c r="R289" s="172"/>
      <c r="S289" s="172"/>
      <c r="T289" s="173"/>
      <c r="AT289" s="167" t="s">
        <v>142</v>
      </c>
      <c r="AU289" s="167" t="s">
        <v>75</v>
      </c>
      <c r="AV289" s="13" t="s">
        <v>133</v>
      </c>
      <c r="AW289" s="13" t="s">
        <v>28</v>
      </c>
      <c r="AX289" s="13" t="s">
        <v>73</v>
      </c>
      <c r="AY289" s="167" t="s">
        <v>132</v>
      </c>
    </row>
    <row r="290" spans="2:65" s="1" customFormat="1" ht="16.5" customHeight="1">
      <c r="B290" s="137"/>
      <c r="C290" s="138" t="s">
        <v>669</v>
      </c>
      <c r="D290" s="138" t="s">
        <v>136</v>
      </c>
      <c r="E290" s="139" t="s">
        <v>670</v>
      </c>
      <c r="F290" s="140" t="s">
        <v>671</v>
      </c>
      <c r="G290" s="141" t="s">
        <v>299</v>
      </c>
      <c r="H290" s="142">
        <v>150</v>
      </c>
      <c r="I290" s="143"/>
      <c r="J290" s="144">
        <f>ROUND(I290*H290,2)</f>
        <v>0</v>
      </c>
      <c r="K290" s="140" t="s">
        <v>140</v>
      </c>
      <c r="L290" s="28"/>
      <c r="M290" s="145" t="s">
        <v>1</v>
      </c>
      <c r="N290" s="146" t="s">
        <v>36</v>
      </c>
      <c r="O290" s="47"/>
      <c r="P290" s="147">
        <f>O290*H290</f>
        <v>0</v>
      </c>
      <c r="Q290" s="147">
        <v>0</v>
      </c>
      <c r="R290" s="147">
        <f>Q290*H290</f>
        <v>0</v>
      </c>
      <c r="S290" s="147">
        <v>1E-3</v>
      </c>
      <c r="T290" s="148">
        <f>S290*H290</f>
        <v>0.15</v>
      </c>
      <c r="AR290" s="16" t="s">
        <v>184</v>
      </c>
      <c r="AT290" s="16" t="s">
        <v>136</v>
      </c>
      <c r="AU290" s="16" t="s">
        <v>75</v>
      </c>
      <c r="AY290" s="16" t="s">
        <v>132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6" t="s">
        <v>73</v>
      </c>
      <c r="BK290" s="149">
        <f>ROUND(I290*H290,2)</f>
        <v>0</v>
      </c>
      <c r="BL290" s="16" t="s">
        <v>184</v>
      </c>
      <c r="BM290" s="16" t="s">
        <v>672</v>
      </c>
    </row>
    <row r="291" spans="2:65" s="12" customFormat="1">
      <c r="B291" s="158"/>
      <c r="D291" s="151" t="s">
        <v>142</v>
      </c>
      <c r="E291" s="159" t="s">
        <v>1</v>
      </c>
      <c r="F291" s="160" t="s">
        <v>659</v>
      </c>
      <c r="H291" s="161">
        <v>150</v>
      </c>
      <c r="I291" s="162"/>
      <c r="L291" s="158"/>
      <c r="M291" s="163"/>
      <c r="N291" s="164"/>
      <c r="O291" s="164"/>
      <c r="P291" s="164"/>
      <c r="Q291" s="164"/>
      <c r="R291" s="164"/>
      <c r="S291" s="164"/>
      <c r="T291" s="165"/>
      <c r="AT291" s="159" t="s">
        <v>142</v>
      </c>
      <c r="AU291" s="159" t="s">
        <v>75</v>
      </c>
      <c r="AV291" s="12" t="s">
        <v>75</v>
      </c>
      <c r="AW291" s="12" t="s">
        <v>28</v>
      </c>
      <c r="AX291" s="12" t="s">
        <v>65</v>
      </c>
      <c r="AY291" s="159" t="s">
        <v>132</v>
      </c>
    </row>
    <row r="292" spans="2:65" s="13" customFormat="1">
      <c r="B292" s="166"/>
      <c r="D292" s="151" t="s">
        <v>142</v>
      </c>
      <c r="E292" s="167" t="s">
        <v>1</v>
      </c>
      <c r="F292" s="168" t="s">
        <v>146</v>
      </c>
      <c r="H292" s="169">
        <v>150</v>
      </c>
      <c r="I292" s="170"/>
      <c r="L292" s="166"/>
      <c r="M292" s="171"/>
      <c r="N292" s="172"/>
      <c r="O292" s="172"/>
      <c r="P292" s="172"/>
      <c r="Q292" s="172"/>
      <c r="R292" s="172"/>
      <c r="S292" s="172"/>
      <c r="T292" s="173"/>
      <c r="AT292" s="167" t="s">
        <v>142</v>
      </c>
      <c r="AU292" s="167" t="s">
        <v>75</v>
      </c>
      <c r="AV292" s="13" t="s">
        <v>133</v>
      </c>
      <c r="AW292" s="13" t="s">
        <v>28</v>
      </c>
      <c r="AX292" s="13" t="s">
        <v>73</v>
      </c>
      <c r="AY292" s="167" t="s">
        <v>132</v>
      </c>
    </row>
    <row r="293" spans="2:65" s="1" customFormat="1" ht="16.5" customHeight="1">
      <c r="B293" s="137"/>
      <c r="C293" s="138" t="s">
        <v>309</v>
      </c>
      <c r="D293" s="138" t="s">
        <v>136</v>
      </c>
      <c r="E293" s="139" t="s">
        <v>310</v>
      </c>
      <c r="F293" s="140" t="s">
        <v>311</v>
      </c>
      <c r="G293" s="141" t="s">
        <v>281</v>
      </c>
      <c r="H293" s="184"/>
      <c r="I293" s="143"/>
      <c r="J293" s="144">
        <f>ROUND(I293*H293,2)</f>
        <v>0</v>
      </c>
      <c r="K293" s="140" t="s">
        <v>140</v>
      </c>
      <c r="L293" s="28"/>
      <c r="M293" s="188" t="s">
        <v>1</v>
      </c>
      <c r="N293" s="189" t="s">
        <v>36</v>
      </c>
      <c r="O293" s="190"/>
      <c r="P293" s="191">
        <f>O293*H293</f>
        <v>0</v>
      </c>
      <c r="Q293" s="191">
        <v>0</v>
      </c>
      <c r="R293" s="191">
        <f>Q293*H293</f>
        <v>0</v>
      </c>
      <c r="S293" s="191">
        <v>0</v>
      </c>
      <c r="T293" s="192">
        <f>S293*H293</f>
        <v>0</v>
      </c>
      <c r="AR293" s="16" t="s">
        <v>184</v>
      </c>
      <c r="AT293" s="16" t="s">
        <v>136</v>
      </c>
      <c r="AU293" s="16" t="s">
        <v>75</v>
      </c>
      <c r="AY293" s="16" t="s">
        <v>132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6" t="s">
        <v>73</v>
      </c>
      <c r="BK293" s="149">
        <f>ROUND(I293*H293,2)</f>
        <v>0</v>
      </c>
      <c r="BL293" s="16" t="s">
        <v>184</v>
      </c>
      <c r="BM293" s="16" t="s">
        <v>312</v>
      </c>
    </row>
    <row r="294" spans="2:65" s="1" customFormat="1" ht="6.95" customHeight="1">
      <c r="B294" s="37"/>
      <c r="C294" s="38"/>
      <c r="D294" s="38"/>
      <c r="E294" s="38"/>
      <c r="F294" s="38"/>
      <c r="G294" s="38"/>
      <c r="H294" s="38"/>
      <c r="I294" s="98"/>
      <c r="J294" s="38"/>
      <c r="K294" s="38"/>
      <c r="L294" s="28"/>
    </row>
  </sheetData>
  <autoFilter ref="C91:K293"/>
  <mergeCells count="12">
    <mergeCell ref="E50:H50"/>
    <mergeCell ref="E82:H82"/>
    <mergeCell ref="E84:H84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8"/>
  <sheetViews>
    <sheetView showGridLines="0" topLeftCell="F71" workbookViewId="0">
      <selection activeCell="J80" sqref="J80:J8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673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3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ROUND(J84,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ROUND((SUM(BE84:BE157)),  2)</f>
        <v>0</v>
      </c>
      <c r="I33" s="90">
        <v>0.21</v>
      </c>
      <c r="J33" s="89">
        <f>ROUND(((SUM(BE84:BE157))*I33),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ROUND((SUM(BF84:BF157)),  2)</f>
        <v>0</v>
      </c>
      <c r="I34" s="90">
        <v>0.15</v>
      </c>
      <c r="J34" s="89">
        <f>ROUND(((SUM(BF84:BF157))*I34),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ROUND((SUM(BG84:BG157)),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ROUND((SUM(BH84:BH157)),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ROUND((SUM(BI84:BI157)),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04 - SO 04- Opravy bočních bednění balkonu a oken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J84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674</v>
      </c>
      <c r="E60" s="106"/>
      <c r="F60" s="106"/>
      <c r="G60" s="106"/>
      <c r="H60" s="106"/>
      <c r="I60" s="107"/>
      <c r="J60" s="108">
        <f>J85</f>
        <v>0</v>
      </c>
      <c r="L60" s="104"/>
    </row>
    <row r="61" spans="2:47" s="7" customFormat="1" ht="24.95" customHeight="1">
      <c r="B61" s="104"/>
      <c r="D61" s="105" t="s">
        <v>111</v>
      </c>
      <c r="E61" s="106"/>
      <c r="F61" s="106"/>
      <c r="G61" s="106"/>
      <c r="H61" s="106"/>
      <c r="I61" s="107"/>
      <c r="J61" s="108">
        <f>J91</f>
        <v>0</v>
      </c>
      <c r="L61" s="104"/>
    </row>
    <row r="62" spans="2:47" s="8" customFormat="1" ht="19.899999999999999" customHeight="1">
      <c r="B62" s="109"/>
      <c r="D62" s="110" t="s">
        <v>340</v>
      </c>
      <c r="E62" s="111"/>
      <c r="F62" s="111"/>
      <c r="G62" s="111"/>
      <c r="H62" s="111"/>
      <c r="I62" s="112"/>
      <c r="J62" s="113">
        <f>J92</f>
        <v>0</v>
      </c>
      <c r="L62" s="109"/>
    </row>
    <row r="63" spans="2:47" s="8" customFormat="1" ht="19.899999999999999" customHeight="1">
      <c r="B63" s="109"/>
      <c r="D63" s="110" t="s">
        <v>341</v>
      </c>
      <c r="E63" s="111"/>
      <c r="F63" s="111"/>
      <c r="G63" s="111"/>
      <c r="H63" s="111"/>
      <c r="I63" s="112"/>
      <c r="J63" s="113">
        <f>J97</f>
        <v>0</v>
      </c>
      <c r="L63" s="109"/>
    </row>
    <row r="64" spans="2:47" s="8" customFormat="1" ht="19.899999999999999" customHeight="1">
      <c r="B64" s="109"/>
      <c r="D64" s="110" t="s">
        <v>115</v>
      </c>
      <c r="E64" s="111"/>
      <c r="F64" s="111"/>
      <c r="G64" s="111"/>
      <c r="H64" s="111"/>
      <c r="I64" s="112"/>
      <c r="J64" s="113">
        <f>J137</f>
        <v>0</v>
      </c>
      <c r="L64" s="109"/>
    </row>
    <row r="65" spans="2:12" s="1" customFormat="1" ht="21.75" customHeight="1">
      <c r="B65" s="28"/>
      <c r="I65" s="82"/>
      <c r="L65" s="28"/>
    </row>
    <row r="66" spans="2:12" s="1" customFormat="1" ht="6.95" customHeight="1">
      <c r="B66" s="37"/>
      <c r="C66" s="38"/>
      <c r="D66" s="38"/>
      <c r="E66" s="38"/>
      <c r="F66" s="38"/>
      <c r="G66" s="38"/>
      <c r="H66" s="38"/>
      <c r="I66" s="98"/>
      <c r="J66" s="38"/>
      <c r="K66" s="38"/>
      <c r="L66" s="28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99"/>
      <c r="J70" s="40"/>
      <c r="K70" s="40"/>
      <c r="L70" s="28"/>
    </row>
    <row r="71" spans="2:12" s="1" customFormat="1" ht="24.95" customHeight="1">
      <c r="B71" s="28"/>
      <c r="C71" s="20" t="s">
        <v>117</v>
      </c>
      <c r="I71" s="82"/>
      <c r="L71" s="28"/>
    </row>
    <row r="72" spans="2:12" s="1" customFormat="1" ht="6.95" customHeight="1">
      <c r="B72" s="28"/>
      <c r="I72" s="82"/>
      <c r="L72" s="28"/>
    </row>
    <row r="73" spans="2:12" s="1" customFormat="1" ht="12" customHeight="1">
      <c r="B73" s="28"/>
      <c r="C73" s="25" t="s">
        <v>16</v>
      </c>
      <c r="I73" s="82"/>
      <c r="L73" s="28"/>
    </row>
    <row r="74" spans="2:12" s="1" customFormat="1" ht="16.5" customHeight="1">
      <c r="B74" s="28"/>
      <c r="E74" s="258" t="str">
        <f>E7</f>
        <v>SOB Křižanovice, oprava objektu č.p. 35</v>
      </c>
      <c r="F74" s="259"/>
      <c r="G74" s="259"/>
      <c r="H74" s="259"/>
      <c r="I74" s="82"/>
      <c r="L74" s="28"/>
    </row>
    <row r="75" spans="2:12" s="1" customFormat="1" ht="12" customHeight="1">
      <c r="B75" s="28"/>
      <c r="C75" s="25" t="s">
        <v>98</v>
      </c>
      <c r="I75" s="82"/>
      <c r="L75" s="28"/>
    </row>
    <row r="76" spans="2:12" s="1" customFormat="1" ht="16.5" customHeight="1">
      <c r="B76" s="28"/>
      <c r="E76" s="246" t="str">
        <f>E9</f>
        <v>04 - SO 04- Opravy bočních bednění balkonu a oken</v>
      </c>
      <c r="F76" s="257"/>
      <c r="G76" s="257"/>
      <c r="H76" s="257"/>
      <c r="I76" s="82"/>
      <c r="L76" s="28"/>
    </row>
    <row r="77" spans="2:12" s="1" customFormat="1" ht="6.95" customHeight="1">
      <c r="B77" s="28"/>
      <c r="I77" s="82"/>
      <c r="L77" s="28"/>
    </row>
    <row r="78" spans="2:12" s="1" customFormat="1" ht="12" customHeight="1">
      <c r="B78" s="28"/>
      <c r="C78" s="25" t="s">
        <v>19</v>
      </c>
      <c r="F78" s="16" t="str">
        <f>F12</f>
        <v>Křižanovice</v>
      </c>
      <c r="I78" s="83" t="s">
        <v>21</v>
      </c>
      <c r="J78" s="44" t="str">
        <f>IF(J12="","",J12)</f>
        <v>8. 1. 2019</v>
      </c>
      <c r="L78" s="28"/>
    </row>
    <row r="79" spans="2:12" s="1" customFormat="1" ht="6.95" customHeight="1">
      <c r="B79" s="28"/>
      <c r="I79" s="82"/>
      <c r="L79" s="28"/>
    </row>
    <row r="80" spans="2:12" s="1" customFormat="1" ht="13.7" customHeight="1">
      <c r="B80" s="28"/>
      <c r="C80" s="25" t="s">
        <v>23</v>
      </c>
      <c r="F80" s="16" t="str">
        <f>E15</f>
        <v>Povodí Labe, státní podnik, Víta Nejedlého 951, 500 03 Hradec Králové</v>
      </c>
      <c r="I80" s="83" t="s">
        <v>27</v>
      </c>
      <c r="J80" s="214" t="s">
        <v>931</v>
      </c>
      <c r="L80" s="28"/>
    </row>
    <row r="81" spans="2:65" s="1" customFormat="1" ht="13.7" customHeight="1">
      <c r="B81" s="28"/>
      <c r="C81" s="25" t="s">
        <v>26</v>
      </c>
      <c r="F81" s="16" t="str">
        <f>IF(E18="","",E18)</f>
        <v>Bude vybrán na základě výběrového řízení</v>
      </c>
      <c r="I81" s="83" t="s">
        <v>29</v>
      </c>
      <c r="J81" s="214" t="s">
        <v>930</v>
      </c>
      <c r="L81" s="28"/>
    </row>
    <row r="82" spans="2:65" s="1" customFormat="1" ht="10.35" customHeight="1">
      <c r="B82" s="28"/>
      <c r="I82" s="82"/>
      <c r="L82" s="28"/>
    </row>
    <row r="83" spans="2:65" s="9" customFormat="1" ht="29.25" customHeight="1">
      <c r="B83" s="114"/>
      <c r="C83" s="115" t="s">
        <v>118</v>
      </c>
      <c r="D83" s="116" t="s">
        <v>50</v>
      </c>
      <c r="E83" s="116" t="s">
        <v>46</v>
      </c>
      <c r="F83" s="116" t="s">
        <v>47</v>
      </c>
      <c r="G83" s="116" t="s">
        <v>119</v>
      </c>
      <c r="H83" s="116" t="s">
        <v>120</v>
      </c>
      <c r="I83" s="117" t="s">
        <v>121</v>
      </c>
      <c r="J83" s="118" t="s">
        <v>102</v>
      </c>
      <c r="K83" s="119" t="s">
        <v>122</v>
      </c>
      <c r="L83" s="114"/>
      <c r="M83" s="51" t="s">
        <v>1</v>
      </c>
      <c r="N83" s="52" t="s">
        <v>35</v>
      </c>
      <c r="O83" s="52" t="s">
        <v>123</v>
      </c>
      <c r="P83" s="52" t="s">
        <v>124</v>
      </c>
      <c r="Q83" s="52" t="s">
        <v>125</v>
      </c>
      <c r="R83" s="52" t="s">
        <v>126</v>
      </c>
      <c r="S83" s="52" t="s">
        <v>127</v>
      </c>
      <c r="T83" s="53" t="s">
        <v>128</v>
      </c>
    </row>
    <row r="84" spans="2:65" s="1" customFormat="1" ht="22.9" customHeight="1">
      <c r="B84" s="28"/>
      <c r="C84" s="56" t="s">
        <v>129</v>
      </c>
      <c r="I84" s="82"/>
      <c r="J84" s="120">
        <f>BK84</f>
        <v>0</v>
      </c>
      <c r="L84" s="28"/>
      <c r="M84" s="54"/>
      <c r="N84" s="45"/>
      <c r="O84" s="45"/>
      <c r="P84" s="121">
        <f>P85+P91</f>
        <v>0</v>
      </c>
      <c r="Q84" s="45"/>
      <c r="R84" s="121">
        <f>R85+R91</f>
        <v>0.88316500000000009</v>
      </c>
      <c r="S84" s="45"/>
      <c r="T84" s="122">
        <f>T85+T91</f>
        <v>0.80549999999999999</v>
      </c>
      <c r="AT84" s="16" t="s">
        <v>64</v>
      </c>
      <c r="AU84" s="16" t="s">
        <v>104</v>
      </c>
      <c r="BK84" s="123">
        <f>BK85+BK91</f>
        <v>0</v>
      </c>
    </row>
    <row r="85" spans="2:65" s="10" customFormat="1" ht="25.9" customHeight="1">
      <c r="B85" s="124"/>
      <c r="D85" s="125" t="s">
        <v>64</v>
      </c>
      <c r="E85" s="126" t="s">
        <v>232</v>
      </c>
      <c r="F85" s="126" t="s">
        <v>233</v>
      </c>
      <c r="I85" s="127"/>
      <c r="J85" s="128">
        <f>BK85</f>
        <v>0</v>
      </c>
      <c r="L85" s="124"/>
      <c r="M85" s="129"/>
      <c r="N85" s="130"/>
      <c r="O85" s="130"/>
      <c r="P85" s="131">
        <f>SUM(P86:P90)</f>
        <v>0</v>
      </c>
      <c r="Q85" s="130"/>
      <c r="R85" s="131">
        <f>SUM(R86:R90)</f>
        <v>0</v>
      </c>
      <c r="S85" s="130"/>
      <c r="T85" s="132">
        <f>SUM(T86:T90)</f>
        <v>0</v>
      </c>
      <c r="AR85" s="125" t="s">
        <v>73</v>
      </c>
      <c r="AT85" s="133" t="s">
        <v>64</v>
      </c>
      <c r="AU85" s="133" t="s">
        <v>65</v>
      </c>
      <c r="AY85" s="125" t="s">
        <v>132</v>
      </c>
      <c r="BK85" s="134">
        <f>SUM(BK86:BK90)</f>
        <v>0</v>
      </c>
    </row>
    <row r="86" spans="2:65" s="1" customFormat="1" ht="16.5" customHeight="1">
      <c r="B86" s="137"/>
      <c r="C86" s="138" t="s">
        <v>234</v>
      </c>
      <c r="D86" s="138" t="s">
        <v>136</v>
      </c>
      <c r="E86" s="139" t="s">
        <v>235</v>
      </c>
      <c r="F86" s="140" t="s">
        <v>236</v>
      </c>
      <c r="G86" s="141" t="s">
        <v>139</v>
      </c>
      <c r="H86" s="142">
        <v>0.80600000000000005</v>
      </c>
      <c r="I86" s="143"/>
      <c r="J86" s="144">
        <f>ROUND(I86*H86,2)</f>
        <v>0</v>
      </c>
      <c r="K86" s="140" t="s">
        <v>140</v>
      </c>
      <c r="L86" s="28"/>
      <c r="M86" s="145" t="s">
        <v>1</v>
      </c>
      <c r="N86" s="146" t="s">
        <v>36</v>
      </c>
      <c r="O86" s="47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AR86" s="16" t="s">
        <v>133</v>
      </c>
      <c r="AT86" s="16" t="s">
        <v>136</v>
      </c>
      <c r="AU86" s="16" t="s">
        <v>73</v>
      </c>
      <c r="AY86" s="16" t="s">
        <v>132</v>
      </c>
      <c r="BE86" s="149">
        <f>IF(N86="základní",J86,0)</f>
        <v>0</v>
      </c>
      <c r="BF86" s="149">
        <f>IF(N86="snížená",J86,0)</f>
        <v>0</v>
      </c>
      <c r="BG86" s="149">
        <f>IF(N86="zákl. přenesená",J86,0)</f>
        <v>0</v>
      </c>
      <c r="BH86" s="149">
        <f>IF(N86="sníž. přenesená",J86,0)</f>
        <v>0</v>
      </c>
      <c r="BI86" s="149">
        <f>IF(N86="nulová",J86,0)</f>
        <v>0</v>
      </c>
      <c r="BJ86" s="16" t="s">
        <v>73</v>
      </c>
      <c r="BK86" s="149">
        <f>ROUND(I86*H86,2)</f>
        <v>0</v>
      </c>
      <c r="BL86" s="16" t="s">
        <v>133</v>
      </c>
      <c r="BM86" s="16" t="s">
        <v>237</v>
      </c>
    </row>
    <row r="87" spans="2:65" s="1" customFormat="1" ht="16.5" customHeight="1">
      <c r="B87" s="137"/>
      <c r="C87" s="138" t="s">
        <v>238</v>
      </c>
      <c r="D87" s="138" t="s">
        <v>136</v>
      </c>
      <c r="E87" s="139" t="s">
        <v>239</v>
      </c>
      <c r="F87" s="140" t="s">
        <v>240</v>
      </c>
      <c r="G87" s="141" t="s">
        <v>139</v>
      </c>
      <c r="H87" s="142">
        <v>0.80600000000000005</v>
      </c>
      <c r="I87" s="143"/>
      <c r="J87" s="144">
        <f>ROUND(I87*H87,2)</f>
        <v>0</v>
      </c>
      <c r="K87" s="140" t="s">
        <v>140</v>
      </c>
      <c r="L87" s="28"/>
      <c r="M87" s="145" t="s">
        <v>1</v>
      </c>
      <c r="N87" s="146" t="s">
        <v>36</v>
      </c>
      <c r="O87" s="47"/>
      <c r="P87" s="147">
        <f>O87*H87</f>
        <v>0</v>
      </c>
      <c r="Q87" s="147">
        <v>0</v>
      </c>
      <c r="R87" s="147">
        <f>Q87*H87</f>
        <v>0</v>
      </c>
      <c r="S87" s="147">
        <v>0</v>
      </c>
      <c r="T87" s="148">
        <f>S87*H87</f>
        <v>0</v>
      </c>
      <c r="AR87" s="16" t="s">
        <v>133</v>
      </c>
      <c r="AT87" s="16" t="s">
        <v>136</v>
      </c>
      <c r="AU87" s="16" t="s">
        <v>73</v>
      </c>
      <c r="AY87" s="16" t="s">
        <v>132</v>
      </c>
      <c r="BE87" s="149">
        <f>IF(N87="základní",J87,0)</f>
        <v>0</v>
      </c>
      <c r="BF87" s="149">
        <f>IF(N87="snížená",J87,0)</f>
        <v>0</v>
      </c>
      <c r="BG87" s="149">
        <f>IF(N87="zákl. přenesená",J87,0)</f>
        <v>0</v>
      </c>
      <c r="BH87" s="149">
        <f>IF(N87="sníž. přenesená",J87,0)</f>
        <v>0</v>
      </c>
      <c r="BI87" s="149">
        <f>IF(N87="nulová",J87,0)</f>
        <v>0</v>
      </c>
      <c r="BJ87" s="16" t="s">
        <v>73</v>
      </c>
      <c r="BK87" s="149">
        <f>ROUND(I87*H87,2)</f>
        <v>0</v>
      </c>
      <c r="BL87" s="16" t="s">
        <v>133</v>
      </c>
      <c r="BM87" s="16" t="s">
        <v>241</v>
      </c>
    </row>
    <row r="88" spans="2:65" s="1" customFormat="1" ht="16.5" customHeight="1">
      <c r="B88" s="137"/>
      <c r="C88" s="138" t="s">
        <v>242</v>
      </c>
      <c r="D88" s="138" t="s">
        <v>136</v>
      </c>
      <c r="E88" s="139" t="s">
        <v>243</v>
      </c>
      <c r="F88" s="140" t="s">
        <v>244</v>
      </c>
      <c r="G88" s="141" t="s">
        <v>139</v>
      </c>
      <c r="H88" s="142">
        <v>7.2539999999999996</v>
      </c>
      <c r="I88" s="143"/>
      <c r="J88" s="144">
        <f>ROUND(I88*H88,2)</f>
        <v>0</v>
      </c>
      <c r="K88" s="140" t="s">
        <v>140</v>
      </c>
      <c r="L88" s="28"/>
      <c r="M88" s="145" t="s">
        <v>1</v>
      </c>
      <c r="N88" s="146" t="s">
        <v>36</v>
      </c>
      <c r="O88" s="47"/>
      <c r="P88" s="147">
        <f>O88*H88</f>
        <v>0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AR88" s="16" t="s">
        <v>133</v>
      </c>
      <c r="AT88" s="16" t="s">
        <v>136</v>
      </c>
      <c r="AU88" s="16" t="s">
        <v>73</v>
      </c>
      <c r="AY88" s="16" t="s">
        <v>132</v>
      </c>
      <c r="BE88" s="149">
        <f>IF(N88="základní",J88,0)</f>
        <v>0</v>
      </c>
      <c r="BF88" s="149">
        <f>IF(N88="snížená",J88,0)</f>
        <v>0</v>
      </c>
      <c r="BG88" s="149">
        <f>IF(N88="zákl. přenesená",J88,0)</f>
        <v>0</v>
      </c>
      <c r="BH88" s="149">
        <f>IF(N88="sníž. přenesená",J88,0)</f>
        <v>0</v>
      </c>
      <c r="BI88" s="149">
        <f>IF(N88="nulová",J88,0)</f>
        <v>0</v>
      </c>
      <c r="BJ88" s="16" t="s">
        <v>73</v>
      </c>
      <c r="BK88" s="149">
        <f>ROUND(I88*H88,2)</f>
        <v>0</v>
      </c>
      <c r="BL88" s="16" t="s">
        <v>133</v>
      </c>
      <c r="BM88" s="16" t="s">
        <v>245</v>
      </c>
    </row>
    <row r="89" spans="2:65" s="12" customFormat="1">
      <c r="B89" s="158"/>
      <c r="D89" s="151" t="s">
        <v>142</v>
      </c>
      <c r="E89" s="159" t="s">
        <v>1</v>
      </c>
      <c r="F89" s="160" t="s">
        <v>675</v>
      </c>
      <c r="H89" s="161">
        <v>7.2539999999999996</v>
      </c>
      <c r="I89" s="162"/>
      <c r="L89" s="158"/>
      <c r="M89" s="163"/>
      <c r="N89" s="164"/>
      <c r="O89" s="164"/>
      <c r="P89" s="164"/>
      <c r="Q89" s="164"/>
      <c r="R89" s="164"/>
      <c r="S89" s="164"/>
      <c r="T89" s="165"/>
      <c r="AT89" s="159" t="s">
        <v>142</v>
      </c>
      <c r="AU89" s="159" t="s">
        <v>73</v>
      </c>
      <c r="AV89" s="12" t="s">
        <v>75</v>
      </c>
      <c r="AW89" s="12" t="s">
        <v>28</v>
      </c>
      <c r="AX89" s="12" t="s">
        <v>73</v>
      </c>
      <c r="AY89" s="159" t="s">
        <v>132</v>
      </c>
    </row>
    <row r="90" spans="2:65" s="1" customFormat="1" ht="16.5" customHeight="1">
      <c r="B90" s="137"/>
      <c r="C90" s="138" t="s">
        <v>247</v>
      </c>
      <c r="D90" s="138" t="s">
        <v>136</v>
      </c>
      <c r="E90" s="139" t="s">
        <v>248</v>
      </c>
      <c r="F90" s="140" t="s">
        <v>249</v>
      </c>
      <c r="G90" s="141" t="s">
        <v>139</v>
      </c>
      <c r="H90" s="142">
        <v>0.80600000000000005</v>
      </c>
      <c r="I90" s="143"/>
      <c r="J90" s="144">
        <f>ROUND(I90*H90,2)</f>
        <v>0</v>
      </c>
      <c r="K90" s="140" t="s">
        <v>140</v>
      </c>
      <c r="L90" s="28"/>
      <c r="M90" s="145" t="s">
        <v>1</v>
      </c>
      <c r="N90" s="146" t="s">
        <v>36</v>
      </c>
      <c r="O90" s="47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AR90" s="16" t="s">
        <v>133</v>
      </c>
      <c r="AT90" s="16" t="s">
        <v>136</v>
      </c>
      <c r="AU90" s="16" t="s">
        <v>73</v>
      </c>
      <c r="AY90" s="16" t="s">
        <v>132</v>
      </c>
      <c r="BE90" s="149">
        <f>IF(N90="základní",J90,0)</f>
        <v>0</v>
      </c>
      <c r="BF90" s="149">
        <f>IF(N90="snížená",J90,0)</f>
        <v>0</v>
      </c>
      <c r="BG90" s="149">
        <f>IF(N90="zákl. přenesená",J90,0)</f>
        <v>0</v>
      </c>
      <c r="BH90" s="149">
        <f>IF(N90="sníž. přenesená",J90,0)</f>
        <v>0</v>
      </c>
      <c r="BI90" s="149">
        <f>IF(N90="nulová",J90,0)</f>
        <v>0</v>
      </c>
      <c r="BJ90" s="16" t="s">
        <v>73</v>
      </c>
      <c r="BK90" s="149">
        <f>ROUND(I90*H90,2)</f>
        <v>0</v>
      </c>
      <c r="BL90" s="16" t="s">
        <v>133</v>
      </c>
      <c r="BM90" s="16" t="s">
        <v>250</v>
      </c>
    </row>
    <row r="91" spans="2:65" s="10" customFormat="1" ht="25.9" customHeight="1">
      <c r="B91" s="124"/>
      <c r="D91" s="125" t="s">
        <v>64</v>
      </c>
      <c r="E91" s="126" t="s">
        <v>257</v>
      </c>
      <c r="F91" s="126" t="s">
        <v>258</v>
      </c>
      <c r="I91" s="127"/>
      <c r="J91" s="128">
        <f>BK91</f>
        <v>0</v>
      </c>
      <c r="L91" s="124"/>
      <c r="M91" s="129"/>
      <c r="N91" s="130"/>
      <c r="O91" s="130"/>
      <c r="P91" s="131">
        <f>P92+P97+P137</f>
        <v>0</v>
      </c>
      <c r="Q91" s="130"/>
      <c r="R91" s="131">
        <f>R92+R97+R137</f>
        <v>0.88316500000000009</v>
      </c>
      <c r="S91" s="130"/>
      <c r="T91" s="132">
        <f>T92+T97+T137</f>
        <v>0.80549999999999999</v>
      </c>
      <c r="AR91" s="125" t="s">
        <v>75</v>
      </c>
      <c r="AT91" s="133" t="s">
        <v>64</v>
      </c>
      <c r="AU91" s="133" t="s">
        <v>65</v>
      </c>
      <c r="AY91" s="125" t="s">
        <v>132</v>
      </c>
      <c r="BK91" s="134">
        <f>BK92+BK97+BK137</f>
        <v>0</v>
      </c>
    </row>
    <row r="92" spans="2:65" s="10" customFormat="1" ht="22.9" customHeight="1">
      <c r="B92" s="124"/>
      <c r="D92" s="125" t="s">
        <v>64</v>
      </c>
      <c r="E92" s="135" t="s">
        <v>389</v>
      </c>
      <c r="F92" s="135" t="s">
        <v>390</v>
      </c>
      <c r="I92" s="127"/>
      <c r="J92" s="136">
        <f>BK92</f>
        <v>0</v>
      </c>
      <c r="L92" s="124"/>
      <c r="M92" s="129"/>
      <c r="N92" s="130"/>
      <c r="O92" s="130"/>
      <c r="P92" s="131">
        <f>SUM(P93:P96)</f>
        <v>0</v>
      </c>
      <c r="Q92" s="130"/>
      <c r="R92" s="131">
        <f>SUM(R93:R96)</f>
        <v>0.1512</v>
      </c>
      <c r="S92" s="130"/>
      <c r="T92" s="132">
        <f>SUM(T93:T96)</f>
        <v>9.1799999999999993E-2</v>
      </c>
      <c r="AR92" s="125" t="s">
        <v>75</v>
      </c>
      <c r="AT92" s="133" t="s">
        <v>64</v>
      </c>
      <c r="AU92" s="133" t="s">
        <v>73</v>
      </c>
      <c r="AY92" s="125" t="s">
        <v>132</v>
      </c>
      <c r="BK92" s="134">
        <f>SUM(BK93:BK96)</f>
        <v>0</v>
      </c>
    </row>
    <row r="93" spans="2:65" s="1" customFormat="1" ht="16.5" customHeight="1">
      <c r="B93" s="137"/>
      <c r="C93" s="138" t="s">
        <v>676</v>
      </c>
      <c r="D93" s="138" t="s">
        <v>136</v>
      </c>
      <c r="E93" s="139" t="s">
        <v>677</v>
      </c>
      <c r="F93" s="140" t="s">
        <v>678</v>
      </c>
      <c r="G93" s="141" t="s">
        <v>198</v>
      </c>
      <c r="H93" s="142">
        <v>54</v>
      </c>
      <c r="I93" s="143"/>
      <c r="J93" s="144">
        <f>ROUND(I93*H93,2)</f>
        <v>0</v>
      </c>
      <c r="K93" s="140" t="s">
        <v>140</v>
      </c>
      <c r="L93" s="28"/>
      <c r="M93" s="145" t="s">
        <v>1</v>
      </c>
      <c r="N93" s="146" t="s">
        <v>36</v>
      </c>
      <c r="O93" s="47"/>
      <c r="P93" s="147">
        <f>O93*H93</f>
        <v>0</v>
      </c>
      <c r="Q93" s="147">
        <v>0</v>
      </c>
      <c r="R93" s="147">
        <f>Q93*H93</f>
        <v>0</v>
      </c>
      <c r="S93" s="147">
        <v>1.6999999999999999E-3</v>
      </c>
      <c r="T93" s="148">
        <f>S93*H93</f>
        <v>9.1799999999999993E-2</v>
      </c>
      <c r="AR93" s="16" t="s">
        <v>184</v>
      </c>
      <c r="AT93" s="16" t="s">
        <v>136</v>
      </c>
      <c r="AU93" s="16" t="s">
        <v>75</v>
      </c>
      <c r="AY93" s="16" t="s">
        <v>132</v>
      </c>
      <c r="BE93" s="149">
        <f>IF(N93="základní",J93,0)</f>
        <v>0</v>
      </c>
      <c r="BF93" s="149">
        <f>IF(N93="snížená",J93,0)</f>
        <v>0</v>
      </c>
      <c r="BG93" s="149">
        <f>IF(N93="zákl. přenesená",J93,0)</f>
        <v>0</v>
      </c>
      <c r="BH93" s="149">
        <f>IF(N93="sníž. přenesená",J93,0)</f>
        <v>0</v>
      </c>
      <c r="BI93" s="149">
        <f>IF(N93="nulová",J93,0)</f>
        <v>0</v>
      </c>
      <c r="BJ93" s="16" t="s">
        <v>73</v>
      </c>
      <c r="BK93" s="149">
        <f>ROUND(I93*H93,2)</f>
        <v>0</v>
      </c>
      <c r="BL93" s="16" t="s">
        <v>184</v>
      </c>
      <c r="BM93" s="16" t="s">
        <v>679</v>
      </c>
    </row>
    <row r="94" spans="2:65" s="1" customFormat="1" ht="16.5" customHeight="1">
      <c r="B94" s="137"/>
      <c r="C94" s="138" t="s">
        <v>680</v>
      </c>
      <c r="D94" s="138" t="s">
        <v>136</v>
      </c>
      <c r="E94" s="139" t="s">
        <v>681</v>
      </c>
      <c r="F94" s="140" t="s">
        <v>682</v>
      </c>
      <c r="G94" s="141" t="s">
        <v>198</v>
      </c>
      <c r="H94" s="142">
        <v>54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2.8E-3</v>
      </c>
      <c r="R94" s="147">
        <f>Q94*H94</f>
        <v>0.1512</v>
      </c>
      <c r="S94" s="147">
        <v>0</v>
      </c>
      <c r="T94" s="148">
        <f>S94*H94</f>
        <v>0</v>
      </c>
      <c r="AR94" s="16" t="s">
        <v>184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184</v>
      </c>
      <c r="BM94" s="16" t="s">
        <v>683</v>
      </c>
    </row>
    <row r="95" spans="2:65" s="12" customFormat="1">
      <c r="B95" s="158"/>
      <c r="D95" s="151" t="s">
        <v>142</v>
      </c>
      <c r="E95" s="159" t="s">
        <v>1</v>
      </c>
      <c r="F95" s="160" t="s">
        <v>684</v>
      </c>
      <c r="H95" s="161">
        <v>54</v>
      </c>
      <c r="I95" s="162"/>
      <c r="L95" s="158"/>
      <c r="M95" s="163"/>
      <c r="N95" s="164"/>
      <c r="O95" s="164"/>
      <c r="P95" s="164"/>
      <c r="Q95" s="164"/>
      <c r="R95" s="164"/>
      <c r="S95" s="164"/>
      <c r="T95" s="165"/>
      <c r="AT95" s="159" t="s">
        <v>142</v>
      </c>
      <c r="AU95" s="159" t="s">
        <v>75</v>
      </c>
      <c r="AV95" s="12" t="s">
        <v>75</v>
      </c>
      <c r="AW95" s="12" t="s">
        <v>28</v>
      </c>
      <c r="AX95" s="12" t="s">
        <v>73</v>
      </c>
      <c r="AY95" s="159" t="s">
        <v>132</v>
      </c>
    </row>
    <row r="96" spans="2:65" s="1" customFormat="1" ht="16.5" customHeight="1">
      <c r="B96" s="137"/>
      <c r="C96" s="138" t="s">
        <v>643</v>
      </c>
      <c r="D96" s="138" t="s">
        <v>136</v>
      </c>
      <c r="E96" s="139" t="s">
        <v>397</v>
      </c>
      <c r="F96" s="140" t="s">
        <v>398</v>
      </c>
      <c r="G96" s="141" t="s">
        <v>281</v>
      </c>
      <c r="H96" s="184"/>
      <c r="I96" s="143"/>
      <c r="J96" s="144">
        <f>ROUND(I96*H96,2)</f>
        <v>0</v>
      </c>
      <c r="K96" s="140" t="s">
        <v>140</v>
      </c>
      <c r="L96" s="28"/>
      <c r="M96" s="145" t="s">
        <v>1</v>
      </c>
      <c r="N96" s="146" t="s">
        <v>36</v>
      </c>
      <c r="O96" s="47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AR96" s="16" t="s">
        <v>184</v>
      </c>
      <c r="AT96" s="16" t="s">
        <v>136</v>
      </c>
      <c r="AU96" s="16" t="s">
        <v>75</v>
      </c>
      <c r="AY96" s="16" t="s">
        <v>132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6" t="s">
        <v>73</v>
      </c>
      <c r="BK96" s="149">
        <f>ROUND(I96*H96,2)</f>
        <v>0</v>
      </c>
      <c r="BL96" s="16" t="s">
        <v>184</v>
      </c>
      <c r="BM96" s="16" t="s">
        <v>644</v>
      </c>
    </row>
    <row r="97" spans="2:65" s="10" customFormat="1" ht="22.9" customHeight="1">
      <c r="B97" s="124"/>
      <c r="D97" s="125" t="s">
        <v>64</v>
      </c>
      <c r="E97" s="135" t="s">
        <v>400</v>
      </c>
      <c r="F97" s="135" t="s">
        <v>401</v>
      </c>
      <c r="I97" s="127"/>
      <c r="J97" s="136">
        <f>BK97</f>
        <v>0</v>
      </c>
      <c r="L97" s="124"/>
      <c r="M97" s="129"/>
      <c r="N97" s="130"/>
      <c r="O97" s="130"/>
      <c r="P97" s="131">
        <f>SUM(P98:P136)</f>
        <v>0</v>
      </c>
      <c r="Q97" s="130"/>
      <c r="R97" s="131">
        <f>SUM(R98:R136)</f>
        <v>0.66566500000000006</v>
      </c>
      <c r="S97" s="130"/>
      <c r="T97" s="132">
        <f>SUM(T98:T136)</f>
        <v>0.7137</v>
      </c>
      <c r="AR97" s="125" t="s">
        <v>75</v>
      </c>
      <c r="AT97" s="133" t="s">
        <v>64</v>
      </c>
      <c r="AU97" s="133" t="s">
        <v>73</v>
      </c>
      <c r="AY97" s="125" t="s">
        <v>132</v>
      </c>
      <c r="BK97" s="134">
        <f>SUM(BK98:BK136)</f>
        <v>0</v>
      </c>
    </row>
    <row r="98" spans="2:65" s="1" customFormat="1" ht="16.5" customHeight="1">
      <c r="B98" s="137"/>
      <c r="C98" s="138" t="s">
        <v>685</v>
      </c>
      <c r="D98" s="138" t="s">
        <v>136</v>
      </c>
      <c r="E98" s="139" t="s">
        <v>686</v>
      </c>
      <c r="F98" s="140" t="s">
        <v>687</v>
      </c>
      <c r="G98" s="141" t="s">
        <v>152</v>
      </c>
      <c r="H98" s="142">
        <v>65</v>
      </c>
      <c r="I98" s="143"/>
      <c r="J98" s="144">
        <f>ROUND(I98*H98,2)</f>
        <v>0</v>
      </c>
      <c r="K98" s="140" t="s">
        <v>140</v>
      </c>
      <c r="L98" s="28"/>
      <c r="M98" s="145" t="s">
        <v>1</v>
      </c>
      <c r="N98" s="146" t="s">
        <v>36</v>
      </c>
      <c r="O98" s="47"/>
      <c r="P98" s="147">
        <f>O98*H98</f>
        <v>0</v>
      </c>
      <c r="Q98" s="147">
        <v>0</v>
      </c>
      <c r="R98" s="147">
        <f>Q98*H98</f>
        <v>0</v>
      </c>
      <c r="S98" s="147">
        <v>1.098E-2</v>
      </c>
      <c r="T98" s="148">
        <f>S98*H98</f>
        <v>0.7137</v>
      </c>
      <c r="AR98" s="16" t="s">
        <v>184</v>
      </c>
      <c r="AT98" s="16" t="s">
        <v>136</v>
      </c>
      <c r="AU98" s="16" t="s">
        <v>75</v>
      </c>
      <c r="AY98" s="16" t="s">
        <v>132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16" t="s">
        <v>73</v>
      </c>
      <c r="BK98" s="149">
        <f>ROUND(I98*H98,2)</f>
        <v>0</v>
      </c>
      <c r="BL98" s="16" t="s">
        <v>184</v>
      </c>
      <c r="BM98" s="16" t="s">
        <v>688</v>
      </c>
    </row>
    <row r="99" spans="2:65" s="11" customFormat="1">
      <c r="B99" s="150"/>
      <c r="D99" s="151" t="s">
        <v>142</v>
      </c>
      <c r="E99" s="152" t="s">
        <v>1</v>
      </c>
      <c r="F99" s="153" t="s">
        <v>689</v>
      </c>
      <c r="H99" s="152" t="s">
        <v>1</v>
      </c>
      <c r="I99" s="154"/>
      <c r="L99" s="150"/>
      <c r="M99" s="155"/>
      <c r="N99" s="156"/>
      <c r="O99" s="156"/>
      <c r="P99" s="156"/>
      <c r="Q99" s="156"/>
      <c r="R99" s="156"/>
      <c r="S99" s="156"/>
      <c r="T99" s="157"/>
      <c r="AT99" s="152" t="s">
        <v>142</v>
      </c>
      <c r="AU99" s="152" t="s">
        <v>75</v>
      </c>
      <c r="AV99" s="11" t="s">
        <v>73</v>
      </c>
      <c r="AW99" s="11" t="s">
        <v>28</v>
      </c>
      <c r="AX99" s="11" t="s">
        <v>65</v>
      </c>
      <c r="AY99" s="152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690</v>
      </c>
      <c r="H100" s="161">
        <v>7.5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691</v>
      </c>
      <c r="H101" s="161">
        <v>7.5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692</v>
      </c>
      <c r="H102" s="161">
        <v>7.5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4" customFormat="1">
      <c r="B103" s="193"/>
      <c r="D103" s="151" t="s">
        <v>142</v>
      </c>
      <c r="E103" s="194" t="s">
        <v>1</v>
      </c>
      <c r="F103" s="195" t="s">
        <v>693</v>
      </c>
      <c r="H103" s="196">
        <v>22.5</v>
      </c>
      <c r="I103" s="197"/>
      <c r="L103" s="193"/>
      <c r="M103" s="198"/>
      <c r="N103" s="199"/>
      <c r="O103" s="199"/>
      <c r="P103" s="199"/>
      <c r="Q103" s="199"/>
      <c r="R103" s="199"/>
      <c r="S103" s="199"/>
      <c r="T103" s="200"/>
      <c r="AT103" s="194" t="s">
        <v>142</v>
      </c>
      <c r="AU103" s="194" t="s">
        <v>75</v>
      </c>
      <c r="AV103" s="14" t="s">
        <v>342</v>
      </c>
      <c r="AW103" s="14" t="s">
        <v>28</v>
      </c>
      <c r="AX103" s="14" t="s">
        <v>65</v>
      </c>
      <c r="AY103" s="194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694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695</v>
      </c>
      <c r="H105" s="161">
        <v>10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4" customFormat="1">
      <c r="B106" s="193"/>
      <c r="D106" s="151" t="s">
        <v>142</v>
      </c>
      <c r="E106" s="194" t="s">
        <v>1</v>
      </c>
      <c r="F106" s="195" t="s">
        <v>693</v>
      </c>
      <c r="H106" s="196">
        <v>10</v>
      </c>
      <c r="I106" s="197"/>
      <c r="L106" s="193"/>
      <c r="M106" s="198"/>
      <c r="N106" s="199"/>
      <c r="O106" s="199"/>
      <c r="P106" s="199"/>
      <c r="Q106" s="199"/>
      <c r="R106" s="199"/>
      <c r="S106" s="199"/>
      <c r="T106" s="200"/>
      <c r="AT106" s="194" t="s">
        <v>142</v>
      </c>
      <c r="AU106" s="194" t="s">
        <v>75</v>
      </c>
      <c r="AV106" s="14" t="s">
        <v>342</v>
      </c>
      <c r="AW106" s="14" t="s">
        <v>28</v>
      </c>
      <c r="AX106" s="14" t="s">
        <v>65</v>
      </c>
      <c r="AY106" s="194" t="s">
        <v>132</v>
      </c>
    </row>
    <row r="107" spans="2:65" s="11" customFormat="1">
      <c r="B107" s="150"/>
      <c r="D107" s="151" t="s">
        <v>142</v>
      </c>
      <c r="E107" s="152" t="s">
        <v>1</v>
      </c>
      <c r="F107" s="153" t="s">
        <v>696</v>
      </c>
      <c r="H107" s="152" t="s">
        <v>1</v>
      </c>
      <c r="I107" s="154"/>
      <c r="L107" s="150"/>
      <c r="M107" s="155"/>
      <c r="N107" s="156"/>
      <c r="O107" s="156"/>
      <c r="P107" s="156"/>
      <c r="Q107" s="156"/>
      <c r="R107" s="156"/>
      <c r="S107" s="156"/>
      <c r="T107" s="157"/>
      <c r="AT107" s="152" t="s">
        <v>142</v>
      </c>
      <c r="AU107" s="152" t="s">
        <v>75</v>
      </c>
      <c r="AV107" s="11" t="s">
        <v>73</v>
      </c>
      <c r="AW107" s="11" t="s">
        <v>28</v>
      </c>
      <c r="AX107" s="11" t="s">
        <v>65</v>
      </c>
      <c r="AY107" s="152" t="s">
        <v>132</v>
      </c>
    </row>
    <row r="108" spans="2:65" s="12" customFormat="1">
      <c r="B108" s="158"/>
      <c r="D108" s="151" t="s">
        <v>142</v>
      </c>
      <c r="E108" s="159" t="s">
        <v>1</v>
      </c>
      <c r="F108" s="160" t="s">
        <v>697</v>
      </c>
      <c r="H108" s="161">
        <v>7.5</v>
      </c>
      <c r="I108" s="162"/>
      <c r="L108" s="158"/>
      <c r="M108" s="163"/>
      <c r="N108" s="164"/>
      <c r="O108" s="164"/>
      <c r="P108" s="164"/>
      <c r="Q108" s="164"/>
      <c r="R108" s="164"/>
      <c r="S108" s="164"/>
      <c r="T108" s="165"/>
      <c r="AT108" s="159" t="s">
        <v>142</v>
      </c>
      <c r="AU108" s="159" t="s">
        <v>75</v>
      </c>
      <c r="AV108" s="12" t="s">
        <v>75</v>
      </c>
      <c r="AW108" s="12" t="s">
        <v>28</v>
      </c>
      <c r="AX108" s="12" t="s">
        <v>65</v>
      </c>
      <c r="AY108" s="159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698</v>
      </c>
      <c r="H109" s="161">
        <v>7.5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699</v>
      </c>
      <c r="H110" s="161">
        <v>7.5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1" customFormat="1">
      <c r="B111" s="150"/>
      <c r="D111" s="151" t="s">
        <v>142</v>
      </c>
      <c r="E111" s="152" t="s">
        <v>1</v>
      </c>
      <c r="F111" s="153" t="s">
        <v>700</v>
      </c>
      <c r="H111" s="152" t="s">
        <v>1</v>
      </c>
      <c r="I111" s="154"/>
      <c r="L111" s="150"/>
      <c r="M111" s="155"/>
      <c r="N111" s="156"/>
      <c r="O111" s="156"/>
      <c r="P111" s="156"/>
      <c r="Q111" s="156"/>
      <c r="R111" s="156"/>
      <c r="S111" s="156"/>
      <c r="T111" s="157"/>
      <c r="AT111" s="152" t="s">
        <v>142</v>
      </c>
      <c r="AU111" s="152" t="s">
        <v>75</v>
      </c>
      <c r="AV111" s="11" t="s">
        <v>73</v>
      </c>
      <c r="AW111" s="11" t="s">
        <v>28</v>
      </c>
      <c r="AX111" s="11" t="s">
        <v>65</v>
      </c>
      <c r="AY111" s="152" t="s">
        <v>132</v>
      </c>
    </row>
    <row r="112" spans="2:65" s="12" customFormat="1">
      <c r="B112" s="158"/>
      <c r="D112" s="151" t="s">
        <v>142</v>
      </c>
      <c r="E112" s="159" t="s">
        <v>1</v>
      </c>
      <c r="F112" s="160" t="s">
        <v>695</v>
      </c>
      <c r="H112" s="161">
        <v>10</v>
      </c>
      <c r="I112" s="162"/>
      <c r="L112" s="158"/>
      <c r="M112" s="163"/>
      <c r="N112" s="164"/>
      <c r="O112" s="164"/>
      <c r="P112" s="164"/>
      <c r="Q112" s="164"/>
      <c r="R112" s="164"/>
      <c r="S112" s="164"/>
      <c r="T112" s="165"/>
      <c r="AT112" s="159" t="s">
        <v>142</v>
      </c>
      <c r="AU112" s="159" t="s">
        <v>75</v>
      </c>
      <c r="AV112" s="12" t="s">
        <v>75</v>
      </c>
      <c r="AW112" s="12" t="s">
        <v>28</v>
      </c>
      <c r="AX112" s="12" t="s">
        <v>65</v>
      </c>
      <c r="AY112" s="159" t="s">
        <v>132</v>
      </c>
    </row>
    <row r="113" spans="2:65" s="13" customFormat="1">
      <c r="B113" s="166"/>
      <c r="D113" s="151" t="s">
        <v>142</v>
      </c>
      <c r="E113" s="167" t="s">
        <v>1</v>
      </c>
      <c r="F113" s="168" t="s">
        <v>146</v>
      </c>
      <c r="H113" s="169">
        <v>65</v>
      </c>
      <c r="I113" s="170"/>
      <c r="L113" s="166"/>
      <c r="M113" s="171"/>
      <c r="N113" s="172"/>
      <c r="O113" s="172"/>
      <c r="P113" s="172"/>
      <c r="Q113" s="172"/>
      <c r="R113" s="172"/>
      <c r="S113" s="172"/>
      <c r="T113" s="173"/>
      <c r="AT113" s="167" t="s">
        <v>142</v>
      </c>
      <c r="AU113" s="167" t="s">
        <v>75</v>
      </c>
      <c r="AV113" s="13" t="s">
        <v>133</v>
      </c>
      <c r="AW113" s="13" t="s">
        <v>28</v>
      </c>
      <c r="AX113" s="13" t="s">
        <v>73</v>
      </c>
      <c r="AY113" s="167" t="s">
        <v>132</v>
      </c>
    </row>
    <row r="114" spans="2:65" s="1" customFormat="1" ht="16.5" customHeight="1">
      <c r="B114" s="137"/>
      <c r="C114" s="138" t="s">
        <v>701</v>
      </c>
      <c r="D114" s="138" t="s">
        <v>136</v>
      </c>
      <c r="E114" s="139" t="s">
        <v>702</v>
      </c>
      <c r="F114" s="140" t="s">
        <v>703</v>
      </c>
      <c r="G114" s="141" t="s">
        <v>152</v>
      </c>
      <c r="H114" s="142">
        <v>8</v>
      </c>
      <c r="I114" s="143"/>
      <c r="J114" s="144">
        <f>ROUND(I114*H114,2)</f>
        <v>0</v>
      </c>
      <c r="K114" s="140" t="s">
        <v>1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184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184</v>
      </c>
      <c r="BM114" s="16" t="s">
        <v>704</v>
      </c>
    </row>
    <row r="115" spans="2:65" s="12" customFormat="1">
      <c r="B115" s="158"/>
      <c r="D115" s="151" t="s">
        <v>142</v>
      </c>
      <c r="E115" s="159" t="s">
        <v>1</v>
      </c>
      <c r="F115" s="160" t="s">
        <v>705</v>
      </c>
      <c r="H115" s="161">
        <v>4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65</v>
      </c>
      <c r="AY115" s="159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706</v>
      </c>
      <c r="H116" s="161">
        <v>4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3" customFormat="1">
      <c r="B117" s="166"/>
      <c r="D117" s="151" t="s">
        <v>142</v>
      </c>
      <c r="E117" s="167" t="s">
        <v>1</v>
      </c>
      <c r="F117" s="168" t="s">
        <v>146</v>
      </c>
      <c r="H117" s="169">
        <v>8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75</v>
      </c>
      <c r="AV117" s="13" t="s">
        <v>133</v>
      </c>
      <c r="AW117" s="13" t="s">
        <v>28</v>
      </c>
      <c r="AX117" s="13" t="s">
        <v>73</v>
      </c>
      <c r="AY117" s="167" t="s">
        <v>132</v>
      </c>
    </row>
    <row r="118" spans="2:65" s="1" customFormat="1" ht="16.5" customHeight="1">
      <c r="B118" s="137"/>
      <c r="C118" s="138" t="s">
        <v>707</v>
      </c>
      <c r="D118" s="138" t="s">
        <v>136</v>
      </c>
      <c r="E118" s="139" t="s">
        <v>708</v>
      </c>
      <c r="F118" s="140" t="s">
        <v>709</v>
      </c>
      <c r="G118" s="141" t="s">
        <v>152</v>
      </c>
      <c r="H118" s="142">
        <v>65</v>
      </c>
      <c r="I118" s="143"/>
      <c r="J118" s="144">
        <f>ROUND(I118*H118,2)</f>
        <v>0</v>
      </c>
      <c r="K118" s="140" t="s">
        <v>140</v>
      </c>
      <c r="L118" s="28"/>
      <c r="M118" s="145" t="s">
        <v>1</v>
      </c>
      <c r="N118" s="146" t="s">
        <v>36</v>
      </c>
      <c r="O118" s="47"/>
      <c r="P118" s="147">
        <f>O118*H118</f>
        <v>0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6" t="s">
        <v>184</v>
      </c>
      <c r="AT118" s="16" t="s">
        <v>136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184</v>
      </c>
      <c r="BM118" s="16" t="s">
        <v>710</v>
      </c>
    </row>
    <row r="119" spans="2:65" s="11" customFormat="1">
      <c r="B119" s="150"/>
      <c r="D119" s="151" t="s">
        <v>142</v>
      </c>
      <c r="E119" s="152" t="s">
        <v>1</v>
      </c>
      <c r="F119" s="153" t="s">
        <v>689</v>
      </c>
      <c r="H119" s="152" t="s">
        <v>1</v>
      </c>
      <c r="I119" s="154"/>
      <c r="L119" s="150"/>
      <c r="M119" s="155"/>
      <c r="N119" s="156"/>
      <c r="O119" s="156"/>
      <c r="P119" s="156"/>
      <c r="Q119" s="156"/>
      <c r="R119" s="156"/>
      <c r="S119" s="156"/>
      <c r="T119" s="157"/>
      <c r="AT119" s="152" t="s">
        <v>142</v>
      </c>
      <c r="AU119" s="152" t="s">
        <v>75</v>
      </c>
      <c r="AV119" s="11" t="s">
        <v>73</v>
      </c>
      <c r="AW119" s="11" t="s">
        <v>28</v>
      </c>
      <c r="AX119" s="11" t="s">
        <v>65</v>
      </c>
      <c r="AY119" s="152" t="s">
        <v>132</v>
      </c>
    </row>
    <row r="120" spans="2:65" s="12" customFormat="1">
      <c r="B120" s="158"/>
      <c r="D120" s="151" t="s">
        <v>142</v>
      </c>
      <c r="E120" s="159" t="s">
        <v>1</v>
      </c>
      <c r="F120" s="160" t="s">
        <v>690</v>
      </c>
      <c r="H120" s="161">
        <v>7.5</v>
      </c>
      <c r="I120" s="162"/>
      <c r="L120" s="158"/>
      <c r="M120" s="163"/>
      <c r="N120" s="164"/>
      <c r="O120" s="164"/>
      <c r="P120" s="164"/>
      <c r="Q120" s="164"/>
      <c r="R120" s="164"/>
      <c r="S120" s="164"/>
      <c r="T120" s="165"/>
      <c r="AT120" s="159" t="s">
        <v>142</v>
      </c>
      <c r="AU120" s="159" t="s">
        <v>75</v>
      </c>
      <c r="AV120" s="12" t="s">
        <v>75</v>
      </c>
      <c r="AW120" s="12" t="s">
        <v>28</v>
      </c>
      <c r="AX120" s="12" t="s">
        <v>65</v>
      </c>
      <c r="AY120" s="159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691</v>
      </c>
      <c r="H121" s="161">
        <v>7.5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2" customFormat="1">
      <c r="B122" s="158"/>
      <c r="D122" s="151" t="s">
        <v>142</v>
      </c>
      <c r="E122" s="159" t="s">
        <v>1</v>
      </c>
      <c r="F122" s="160" t="s">
        <v>692</v>
      </c>
      <c r="H122" s="161">
        <v>7.5</v>
      </c>
      <c r="I122" s="162"/>
      <c r="L122" s="158"/>
      <c r="M122" s="163"/>
      <c r="N122" s="164"/>
      <c r="O122" s="164"/>
      <c r="P122" s="164"/>
      <c r="Q122" s="164"/>
      <c r="R122" s="164"/>
      <c r="S122" s="164"/>
      <c r="T122" s="165"/>
      <c r="AT122" s="159" t="s">
        <v>142</v>
      </c>
      <c r="AU122" s="159" t="s">
        <v>75</v>
      </c>
      <c r="AV122" s="12" t="s">
        <v>75</v>
      </c>
      <c r="AW122" s="12" t="s">
        <v>28</v>
      </c>
      <c r="AX122" s="12" t="s">
        <v>65</v>
      </c>
      <c r="AY122" s="159" t="s">
        <v>132</v>
      </c>
    </row>
    <row r="123" spans="2:65" s="14" customFormat="1">
      <c r="B123" s="193"/>
      <c r="D123" s="151" t="s">
        <v>142</v>
      </c>
      <c r="E123" s="194" t="s">
        <v>1</v>
      </c>
      <c r="F123" s="195" t="s">
        <v>693</v>
      </c>
      <c r="H123" s="196">
        <v>22.5</v>
      </c>
      <c r="I123" s="197"/>
      <c r="L123" s="193"/>
      <c r="M123" s="198"/>
      <c r="N123" s="199"/>
      <c r="O123" s="199"/>
      <c r="P123" s="199"/>
      <c r="Q123" s="199"/>
      <c r="R123" s="199"/>
      <c r="S123" s="199"/>
      <c r="T123" s="200"/>
      <c r="AT123" s="194" t="s">
        <v>142</v>
      </c>
      <c r="AU123" s="194" t="s">
        <v>75</v>
      </c>
      <c r="AV123" s="14" t="s">
        <v>342</v>
      </c>
      <c r="AW123" s="14" t="s">
        <v>28</v>
      </c>
      <c r="AX123" s="14" t="s">
        <v>65</v>
      </c>
      <c r="AY123" s="194" t="s">
        <v>132</v>
      </c>
    </row>
    <row r="124" spans="2:65" s="11" customFormat="1">
      <c r="B124" s="150"/>
      <c r="D124" s="151" t="s">
        <v>142</v>
      </c>
      <c r="E124" s="152" t="s">
        <v>1</v>
      </c>
      <c r="F124" s="153" t="s">
        <v>694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695</v>
      </c>
      <c r="H125" s="161">
        <v>10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4" customFormat="1">
      <c r="B126" s="193"/>
      <c r="D126" s="151" t="s">
        <v>142</v>
      </c>
      <c r="E126" s="194" t="s">
        <v>1</v>
      </c>
      <c r="F126" s="195" t="s">
        <v>693</v>
      </c>
      <c r="H126" s="196">
        <v>10</v>
      </c>
      <c r="I126" s="197"/>
      <c r="L126" s="193"/>
      <c r="M126" s="198"/>
      <c r="N126" s="199"/>
      <c r="O126" s="199"/>
      <c r="P126" s="199"/>
      <c r="Q126" s="199"/>
      <c r="R126" s="199"/>
      <c r="S126" s="199"/>
      <c r="T126" s="200"/>
      <c r="AT126" s="194" t="s">
        <v>142</v>
      </c>
      <c r="AU126" s="194" t="s">
        <v>75</v>
      </c>
      <c r="AV126" s="14" t="s">
        <v>342</v>
      </c>
      <c r="AW126" s="14" t="s">
        <v>28</v>
      </c>
      <c r="AX126" s="14" t="s">
        <v>65</v>
      </c>
      <c r="AY126" s="194" t="s">
        <v>132</v>
      </c>
    </row>
    <row r="127" spans="2:65" s="11" customFormat="1">
      <c r="B127" s="150"/>
      <c r="D127" s="151" t="s">
        <v>142</v>
      </c>
      <c r="E127" s="152" t="s">
        <v>1</v>
      </c>
      <c r="F127" s="153" t="s">
        <v>696</v>
      </c>
      <c r="H127" s="152" t="s">
        <v>1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2" t="s">
        <v>142</v>
      </c>
      <c r="AU127" s="152" t="s">
        <v>75</v>
      </c>
      <c r="AV127" s="11" t="s">
        <v>73</v>
      </c>
      <c r="AW127" s="11" t="s">
        <v>28</v>
      </c>
      <c r="AX127" s="11" t="s">
        <v>65</v>
      </c>
      <c r="AY127" s="152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697</v>
      </c>
      <c r="H128" s="161">
        <v>7.5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2" customFormat="1">
      <c r="B129" s="158"/>
      <c r="D129" s="151" t="s">
        <v>142</v>
      </c>
      <c r="E129" s="159" t="s">
        <v>1</v>
      </c>
      <c r="F129" s="160" t="s">
        <v>698</v>
      </c>
      <c r="H129" s="161">
        <v>7.5</v>
      </c>
      <c r="I129" s="162"/>
      <c r="L129" s="158"/>
      <c r="M129" s="163"/>
      <c r="N129" s="164"/>
      <c r="O129" s="164"/>
      <c r="P129" s="164"/>
      <c r="Q129" s="164"/>
      <c r="R129" s="164"/>
      <c r="S129" s="164"/>
      <c r="T129" s="165"/>
      <c r="AT129" s="159" t="s">
        <v>142</v>
      </c>
      <c r="AU129" s="159" t="s">
        <v>75</v>
      </c>
      <c r="AV129" s="12" t="s">
        <v>75</v>
      </c>
      <c r="AW129" s="12" t="s">
        <v>28</v>
      </c>
      <c r="AX129" s="12" t="s">
        <v>65</v>
      </c>
      <c r="AY129" s="159" t="s">
        <v>132</v>
      </c>
    </row>
    <row r="130" spans="2:65" s="12" customFormat="1">
      <c r="B130" s="158"/>
      <c r="D130" s="151" t="s">
        <v>142</v>
      </c>
      <c r="E130" s="159" t="s">
        <v>1</v>
      </c>
      <c r="F130" s="160" t="s">
        <v>699</v>
      </c>
      <c r="H130" s="161">
        <v>7.5</v>
      </c>
      <c r="I130" s="162"/>
      <c r="L130" s="158"/>
      <c r="M130" s="163"/>
      <c r="N130" s="164"/>
      <c r="O130" s="164"/>
      <c r="P130" s="164"/>
      <c r="Q130" s="164"/>
      <c r="R130" s="164"/>
      <c r="S130" s="164"/>
      <c r="T130" s="165"/>
      <c r="AT130" s="159" t="s">
        <v>142</v>
      </c>
      <c r="AU130" s="159" t="s">
        <v>75</v>
      </c>
      <c r="AV130" s="12" t="s">
        <v>75</v>
      </c>
      <c r="AW130" s="12" t="s">
        <v>28</v>
      </c>
      <c r="AX130" s="12" t="s">
        <v>65</v>
      </c>
      <c r="AY130" s="159" t="s">
        <v>132</v>
      </c>
    </row>
    <row r="131" spans="2:65" s="11" customFormat="1">
      <c r="B131" s="150"/>
      <c r="D131" s="151" t="s">
        <v>142</v>
      </c>
      <c r="E131" s="152" t="s">
        <v>1</v>
      </c>
      <c r="F131" s="153" t="s">
        <v>700</v>
      </c>
      <c r="H131" s="152" t="s">
        <v>1</v>
      </c>
      <c r="I131" s="154"/>
      <c r="L131" s="150"/>
      <c r="M131" s="155"/>
      <c r="N131" s="156"/>
      <c r="O131" s="156"/>
      <c r="P131" s="156"/>
      <c r="Q131" s="156"/>
      <c r="R131" s="156"/>
      <c r="S131" s="156"/>
      <c r="T131" s="157"/>
      <c r="AT131" s="152" t="s">
        <v>142</v>
      </c>
      <c r="AU131" s="152" t="s">
        <v>75</v>
      </c>
      <c r="AV131" s="11" t="s">
        <v>73</v>
      </c>
      <c r="AW131" s="11" t="s">
        <v>28</v>
      </c>
      <c r="AX131" s="11" t="s">
        <v>65</v>
      </c>
      <c r="AY131" s="152" t="s">
        <v>132</v>
      </c>
    </row>
    <row r="132" spans="2:65" s="12" customFormat="1">
      <c r="B132" s="158"/>
      <c r="D132" s="151" t="s">
        <v>142</v>
      </c>
      <c r="E132" s="159" t="s">
        <v>1</v>
      </c>
      <c r="F132" s="160" t="s">
        <v>695</v>
      </c>
      <c r="H132" s="161">
        <v>10</v>
      </c>
      <c r="I132" s="162"/>
      <c r="L132" s="158"/>
      <c r="M132" s="163"/>
      <c r="N132" s="164"/>
      <c r="O132" s="164"/>
      <c r="P132" s="164"/>
      <c r="Q132" s="164"/>
      <c r="R132" s="164"/>
      <c r="S132" s="164"/>
      <c r="T132" s="165"/>
      <c r="AT132" s="159" t="s">
        <v>142</v>
      </c>
      <c r="AU132" s="159" t="s">
        <v>75</v>
      </c>
      <c r="AV132" s="12" t="s">
        <v>75</v>
      </c>
      <c r="AW132" s="12" t="s">
        <v>28</v>
      </c>
      <c r="AX132" s="12" t="s">
        <v>65</v>
      </c>
      <c r="AY132" s="159" t="s">
        <v>132</v>
      </c>
    </row>
    <row r="133" spans="2:65" s="13" customFormat="1">
      <c r="B133" s="166"/>
      <c r="D133" s="151" t="s">
        <v>142</v>
      </c>
      <c r="E133" s="167" t="s">
        <v>1</v>
      </c>
      <c r="F133" s="168" t="s">
        <v>146</v>
      </c>
      <c r="H133" s="169">
        <v>65</v>
      </c>
      <c r="I133" s="170"/>
      <c r="L133" s="166"/>
      <c r="M133" s="171"/>
      <c r="N133" s="172"/>
      <c r="O133" s="172"/>
      <c r="P133" s="172"/>
      <c r="Q133" s="172"/>
      <c r="R133" s="172"/>
      <c r="S133" s="172"/>
      <c r="T133" s="173"/>
      <c r="AT133" s="167" t="s">
        <v>142</v>
      </c>
      <c r="AU133" s="167" t="s">
        <v>75</v>
      </c>
      <c r="AV133" s="13" t="s">
        <v>133</v>
      </c>
      <c r="AW133" s="13" t="s">
        <v>28</v>
      </c>
      <c r="AX133" s="13" t="s">
        <v>73</v>
      </c>
      <c r="AY133" s="167" t="s">
        <v>132</v>
      </c>
    </row>
    <row r="134" spans="2:65" s="1" customFormat="1" ht="16.5" customHeight="1">
      <c r="B134" s="137"/>
      <c r="C134" s="174" t="s">
        <v>711</v>
      </c>
      <c r="D134" s="174" t="s">
        <v>168</v>
      </c>
      <c r="E134" s="175" t="s">
        <v>269</v>
      </c>
      <c r="F134" s="176" t="s">
        <v>270</v>
      </c>
      <c r="G134" s="177" t="s">
        <v>152</v>
      </c>
      <c r="H134" s="178">
        <v>71.5</v>
      </c>
      <c r="I134" s="179"/>
      <c r="J134" s="180">
        <f>ROUND(I134*H134,2)</f>
        <v>0</v>
      </c>
      <c r="K134" s="176" t="s">
        <v>1</v>
      </c>
      <c r="L134" s="181"/>
      <c r="M134" s="182" t="s">
        <v>1</v>
      </c>
      <c r="N134" s="183" t="s">
        <v>36</v>
      </c>
      <c r="O134" s="47"/>
      <c r="P134" s="147">
        <f>O134*H134</f>
        <v>0</v>
      </c>
      <c r="Q134" s="147">
        <v>9.3100000000000006E-3</v>
      </c>
      <c r="R134" s="147">
        <f>Q134*H134</f>
        <v>0.66566500000000006</v>
      </c>
      <c r="S134" s="147">
        <v>0</v>
      </c>
      <c r="T134" s="148">
        <f>S134*H134</f>
        <v>0</v>
      </c>
      <c r="AR134" s="16" t="s">
        <v>271</v>
      </c>
      <c r="AT134" s="16" t="s">
        <v>168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184</v>
      </c>
      <c r="BM134" s="16" t="s">
        <v>712</v>
      </c>
    </row>
    <row r="135" spans="2:65" s="12" customFormat="1">
      <c r="B135" s="158"/>
      <c r="D135" s="151" t="s">
        <v>142</v>
      </c>
      <c r="E135" s="159" t="s">
        <v>1</v>
      </c>
      <c r="F135" s="160" t="s">
        <v>713</v>
      </c>
      <c r="H135" s="161">
        <v>71.5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714</v>
      </c>
      <c r="D136" s="138" t="s">
        <v>136</v>
      </c>
      <c r="E136" s="139" t="s">
        <v>424</v>
      </c>
      <c r="F136" s="140" t="s">
        <v>425</v>
      </c>
      <c r="G136" s="141" t="s">
        <v>281</v>
      </c>
      <c r="H136" s="184"/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184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184</v>
      </c>
      <c r="BM136" s="16" t="s">
        <v>715</v>
      </c>
    </row>
    <row r="137" spans="2:65" s="10" customFormat="1" ht="22.9" customHeight="1">
      <c r="B137" s="124"/>
      <c r="D137" s="125" t="s">
        <v>64</v>
      </c>
      <c r="E137" s="135" t="s">
        <v>313</v>
      </c>
      <c r="F137" s="135" t="s">
        <v>314</v>
      </c>
      <c r="I137" s="127"/>
      <c r="J137" s="136">
        <f>BK137</f>
        <v>0</v>
      </c>
      <c r="L137" s="124"/>
      <c r="M137" s="129"/>
      <c r="N137" s="130"/>
      <c r="O137" s="130"/>
      <c r="P137" s="131">
        <f>SUM(P138:P157)</f>
        <v>0</v>
      </c>
      <c r="Q137" s="130"/>
      <c r="R137" s="131">
        <f>SUM(R138:R157)</f>
        <v>6.6299999999999998E-2</v>
      </c>
      <c r="S137" s="130"/>
      <c r="T137" s="132">
        <f>SUM(T138:T157)</f>
        <v>0</v>
      </c>
      <c r="AR137" s="125" t="s">
        <v>75</v>
      </c>
      <c r="AT137" s="133" t="s">
        <v>64</v>
      </c>
      <c r="AU137" s="133" t="s">
        <v>73</v>
      </c>
      <c r="AY137" s="125" t="s">
        <v>132</v>
      </c>
      <c r="BK137" s="134">
        <f>SUM(BK138:BK157)</f>
        <v>0</v>
      </c>
    </row>
    <row r="138" spans="2:65" s="1" customFormat="1" ht="16.5" customHeight="1">
      <c r="B138" s="137"/>
      <c r="C138" s="138" t="s">
        <v>315</v>
      </c>
      <c r="D138" s="138" t="s">
        <v>136</v>
      </c>
      <c r="E138" s="139" t="s">
        <v>316</v>
      </c>
      <c r="F138" s="140" t="s">
        <v>317</v>
      </c>
      <c r="G138" s="141" t="s">
        <v>152</v>
      </c>
      <c r="H138" s="142">
        <v>130</v>
      </c>
      <c r="I138" s="143"/>
      <c r="J138" s="144">
        <f>ROUND(I138*H138,2)</f>
        <v>0</v>
      </c>
      <c r="K138" s="140" t="s">
        <v>140</v>
      </c>
      <c r="L138" s="28"/>
      <c r="M138" s="145" t="s">
        <v>1</v>
      </c>
      <c r="N138" s="146" t="s">
        <v>36</v>
      </c>
      <c r="O138" s="47"/>
      <c r="P138" s="147">
        <f>O138*H138</f>
        <v>0</v>
      </c>
      <c r="Q138" s="147">
        <v>1.7000000000000001E-4</v>
      </c>
      <c r="R138" s="147">
        <f>Q138*H138</f>
        <v>2.2100000000000002E-2</v>
      </c>
      <c r="S138" s="147">
        <v>0</v>
      </c>
      <c r="T138" s="148">
        <f>S138*H138</f>
        <v>0</v>
      </c>
      <c r="AR138" s="16" t="s">
        <v>184</v>
      </c>
      <c r="AT138" s="16" t="s">
        <v>136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184</v>
      </c>
      <c r="BM138" s="16" t="s">
        <v>318</v>
      </c>
    </row>
    <row r="139" spans="2:65" s="11" customFormat="1">
      <c r="B139" s="150"/>
      <c r="D139" s="151" t="s">
        <v>142</v>
      </c>
      <c r="E139" s="152" t="s">
        <v>1</v>
      </c>
      <c r="F139" s="153" t="s">
        <v>689</v>
      </c>
      <c r="H139" s="152" t="s">
        <v>1</v>
      </c>
      <c r="I139" s="154"/>
      <c r="L139" s="150"/>
      <c r="M139" s="155"/>
      <c r="N139" s="156"/>
      <c r="O139" s="156"/>
      <c r="P139" s="156"/>
      <c r="Q139" s="156"/>
      <c r="R139" s="156"/>
      <c r="S139" s="156"/>
      <c r="T139" s="157"/>
      <c r="AT139" s="152" t="s">
        <v>142</v>
      </c>
      <c r="AU139" s="152" t="s">
        <v>75</v>
      </c>
      <c r="AV139" s="11" t="s">
        <v>73</v>
      </c>
      <c r="AW139" s="11" t="s">
        <v>28</v>
      </c>
      <c r="AX139" s="11" t="s">
        <v>65</v>
      </c>
      <c r="AY139" s="152" t="s">
        <v>132</v>
      </c>
    </row>
    <row r="140" spans="2:65" s="12" customFormat="1">
      <c r="B140" s="158"/>
      <c r="D140" s="151" t="s">
        <v>142</v>
      </c>
      <c r="E140" s="159" t="s">
        <v>1</v>
      </c>
      <c r="F140" s="160" t="s">
        <v>690</v>
      </c>
      <c r="H140" s="161">
        <v>7.5</v>
      </c>
      <c r="I140" s="162"/>
      <c r="L140" s="158"/>
      <c r="M140" s="163"/>
      <c r="N140" s="164"/>
      <c r="O140" s="164"/>
      <c r="P140" s="164"/>
      <c r="Q140" s="164"/>
      <c r="R140" s="164"/>
      <c r="S140" s="164"/>
      <c r="T140" s="165"/>
      <c r="AT140" s="159" t="s">
        <v>142</v>
      </c>
      <c r="AU140" s="159" t="s">
        <v>75</v>
      </c>
      <c r="AV140" s="12" t="s">
        <v>75</v>
      </c>
      <c r="AW140" s="12" t="s">
        <v>28</v>
      </c>
      <c r="AX140" s="12" t="s">
        <v>65</v>
      </c>
      <c r="AY140" s="159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691</v>
      </c>
      <c r="H141" s="161">
        <v>7.5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2" customFormat="1">
      <c r="B142" s="158"/>
      <c r="D142" s="151" t="s">
        <v>142</v>
      </c>
      <c r="E142" s="159" t="s">
        <v>1</v>
      </c>
      <c r="F142" s="160" t="s">
        <v>692</v>
      </c>
      <c r="H142" s="161">
        <v>7.5</v>
      </c>
      <c r="I142" s="162"/>
      <c r="L142" s="158"/>
      <c r="M142" s="163"/>
      <c r="N142" s="164"/>
      <c r="O142" s="164"/>
      <c r="P142" s="164"/>
      <c r="Q142" s="164"/>
      <c r="R142" s="164"/>
      <c r="S142" s="164"/>
      <c r="T142" s="165"/>
      <c r="AT142" s="159" t="s">
        <v>142</v>
      </c>
      <c r="AU142" s="159" t="s">
        <v>75</v>
      </c>
      <c r="AV142" s="12" t="s">
        <v>75</v>
      </c>
      <c r="AW142" s="12" t="s">
        <v>28</v>
      </c>
      <c r="AX142" s="12" t="s">
        <v>65</v>
      </c>
      <c r="AY142" s="159" t="s">
        <v>132</v>
      </c>
    </row>
    <row r="143" spans="2:65" s="14" customFormat="1">
      <c r="B143" s="193"/>
      <c r="D143" s="151" t="s">
        <v>142</v>
      </c>
      <c r="E143" s="194" t="s">
        <v>1</v>
      </c>
      <c r="F143" s="195" t="s">
        <v>693</v>
      </c>
      <c r="H143" s="196">
        <v>22.5</v>
      </c>
      <c r="I143" s="197"/>
      <c r="L143" s="193"/>
      <c r="M143" s="198"/>
      <c r="N143" s="199"/>
      <c r="O143" s="199"/>
      <c r="P143" s="199"/>
      <c r="Q143" s="199"/>
      <c r="R143" s="199"/>
      <c r="S143" s="199"/>
      <c r="T143" s="200"/>
      <c r="AT143" s="194" t="s">
        <v>142</v>
      </c>
      <c r="AU143" s="194" t="s">
        <v>75</v>
      </c>
      <c r="AV143" s="14" t="s">
        <v>342</v>
      </c>
      <c r="AW143" s="14" t="s">
        <v>28</v>
      </c>
      <c r="AX143" s="14" t="s">
        <v>65</v>
      </c>
      <c r="AY143" s="194" t="s">
        <v>132</v>
      </c>
    </row>
    <row r="144" spans="2:65" s="11" customFormat="1">
      <c r="B144" s="150"/>
      <c r="D144" s="151" t="s">
        <v>142</v>
      </c>
      <c r="E144" s="152" t="s">
        <v>1</v>
      </c>
      <c r="F144" s="153" t="s">
        <v>694</v>
      </c>
      <c r="H144" s="152" t="s">
        <v>1</v>
      </c>
      <c r="I144" s="154"/>
      <c r="L144" s="150"/>
      <c r="M144" s="155"/>
      <c r="N144" s="156"/>
      <c r="O144" s="156"/>
      <c r="P144" s="156"/>
      <c r="Q144" s="156"/>
      <c r="R144" s="156"/>
      <c r="S144" s="156"/>
      <c r="T144" s="157"/>
      <c r="AT144" s="152" t="s">
        <v>142</v>
      </c>
      <c r="AU144" s="152" t="s">
        <v>75</v>
      </c>
      <c r="AV144" s="11" t="s">
        <v>73</v>
      </c>
      <c r="AW144" s="11" t="s">
        <v>28</v>
      </c>
      <c r="AX144" s="11" t="s">
        <v>65</v>
      </c>
      <c r="AY144" s="152" t="s">
        <v>132</v>
      </c>
    </row>
    <row r="145" spans="2:65" s="12" customFormat="1">
      <c r="B145" s="158"/>
      <c r="D145" s="151" t="s">
        <v>142</v>
      </c>
      <c r="E145" s="159" t="s">
        <v>1</v>
      </c>
      <c r="F145" s="160" t="s">
        <v>695</v>
      </c>
      <c r="H145" s="161">
        <v>10</v>
      </c>
      <c r="I145" s="162"/>
      <c r="L145" s="158"/>
      <c r="M145" s="163"/>
      <c r="N145" s="164"/>
      <c r="O145" s="164"/>
      <c r="P145" s="164"/>
      <c r="Q145" s="164"/>
      <c r="R145" s="164"/>
      <c r="S145" s="164"/>
      <c r="T145" s="165"/>
      <c r="AT145" s="159" t="s">
        <v>142</v>
      </c>
      <c r="AU145" s="159" t="s">
        <v>75</v>
      </c>
      <c r="AV145" s="12" t="s">
        <v>75</v>
      </c>
      <c r="AW145" s="12" t="s">
        <v>28</v>
      </c>
      <c r="AX145" s="12" t="s">
        <v>65</v>
      </c>
      <c r="AY145" s="159" t="s">
        <v>132</v>
      </c>
    </row>
    <row r="146" spans="2:65" s="14" customFormat="1">
      <c r="B146" s="193"/>
      <c r="D146" s="151" t="s">
        <v>142</v>
      </c>
      <c r="E146" s="194" t="s">
        <v>1</v>
      </c>
      <c r="F146" s="195" t="s">
        <v>693</v>
      </c>
      <c r="H146" s="196">
        <v>10</v>
      </c>
      <c r="I146" s="197"/>
      <c r="L146" s="193"/>
      <c r="M146" s="198"/>
      <c r="N146" s="199"/>
      <c r="O146" s="199"/>
      <c r="P146" s="199"/>
      <c r="Q146" s="199"/>
      <c r="R146" s="199"/>
      <c r="S146" s="199"/>
      <c r="T146" s="200"/>
      <c r="AT146" s="194" t="s">
        <v>142</v>
      </c>
      <c r="AU146" s="194" t="s">
        <v>75</v>
      </c>
      <c r="AV146" s="14" t="s">
        <v>342</v>
      </c>
      <c r="AW146" s="14" t="s">
        <v>28</v>
      </c>
      <c r="AX146" s="14" t="s">
        <v>65</v>
      </c>
      <c r="AY146" s="194" t="s">
        <v>132</v>
      </c>
    </row>
    <row r="147" spans="2:65" s="11" customFormat="1">
      <c r="B147" s="150"/>
      <c r="D147" s="151" t="s">
        <v>142</v>
      </c>
      <c r="E147" s="152" t="s">
        <v>1</v>
      </c>
      <c r="F147" s="153" t="s">
        <v>696</v>
      </c>
      <c r="H147" s="152" t="s">
        <v>1</v>
      </c>
      <c r="I147" s="154"/>
      <c r="L147" s="150"/>
      <c r="M147" s="155"/>
      <c r="N147" s="156"/>
      <c r="O147" s="156"/>
      <c r="P147" s="156"/>
      <c r="Q147" s="156"/>
      <c r="R147" s="156"/>
      <c r="S147" s="156"/>
      <c r="T147" s="157"/>
      <c r="AT147" s="152" t="s">
        <v>142</v>
      </c>
      <c r="AU147" s="152" t="s">
        <v>75</v>
      </c>
      <c r="AV147" s="11" t="s">
        <v>73</v>
      </c>
      <c r="AW147" s="11" t="s">
        <v>28</v>
      </c>
      <c r="AX147" s="11" t="s">
        <v>65</v>
      </c>
      <c r="AY147" s="152" t="s">
        <v>132</v>
      </c>
    </row>
    <row r="148" spans="2:65" s="12" customFormat="1">
      <c r="B148" s="158"/>
      <c r="D148" s="151" t="s">
        <v>142</v>
      </c>
      <c r="E148" s="159" t="s">
        <v>1</v>
      </c>
      <c r="F148" s="160" t="s">
        <v>697</v>
      </c>
      <c r="H148" s="161">
        <v>7.5</v>
      </c>
      <c r="I148" s="162"/>
      <c r="L148" s="158"/>
      <c r="M148" s="163"/>
      <c r="N148" s="164"/>
      <c r="O148" s="164"/>
      <c r="P148" s="164"/>
      <c r="Q148" s="164"/>
      <c r="R148" s="164"/>
      <c r="S148" s="164"/>
      <c r="T148" s="165"/>
      <c r="AT148" s="159" t="s">
        <v>142</v>
      </c>
      <c r="AU148" s="159" t="s">
        <v>75</v>
      </c>
      <c r="AV148" s="12" t="s">
        <v>75</v>
      </c>
      <c r="AW148" s="12" t="s">
        <v>28</v>
      </c>
      <c r="AX148" s="12" t="s">
        <v>65</v>
      </c>
      <c r="AY148" s="159" t="s">
        <v>132</v>
      </c>
    </row>
    <row r="149" spans="2:65" s="12" customFormat="1">
      <c r="B149" s="158"/>
      <c r="D149" s="151" t="s">
        <v>142</v>
      </c>
      <c r="E149" s="159" t="s">
        <v>1</v>
      </c>
      <c r="F149" s="160" t="s">
        <v>698</v>
      </c>
      <c r="H149" s="161">
        <v>7.5</v>
      </c>
      <c r="I149" s="162"/>
      <c r="L149" s="158"/>
      <c r="M149" s="163"/>
      <c r="N149" s="164"/>
      <c r="O149" s="164"/>
      <c r="P149" s="164"/>
      <c r="Q149" s="164"/>
      <c r="R149" s="164"/>
      <c r="S149" s="164"/>
      <c r="T149" s="165"/>
      <c r="AT149" s="159" t="s">
        <v>142</v>
      </c>
      <c r="AU149" s="159" t="s">
        <v>75</v>
      </c>
      <c r="AV149" s="12" t="s">
        <v>75</v>
      </c>
      <c r="AW149" s="12" t="s">
        <v>28</v>
      </c>
      <c r="AX149" s="12" t="s">
        <v>65</v>
      </c>
      <c r="AY149" s="159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699</v>
      </c>
      <c r="H150" s="161">
        <v>7.5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65</v>
      </c>
      <c r="AY150" s="159" t="s">
        <v>132</v>
      </c>
    </row>
    <row r="151" spans="2:65" s="11" customFormat="1">
      <c r="B151" s="150"/>
      <c r="D151" s="151" t="s">
        <v>142</v>
      </c>
      <c r="E151" s="152" t="s">
        <v>1</v>
      </c>
      <c r="F151" s="153" t="s">
        <v>700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695</v>
      </c>
      <c r="H152" s="161">
        <v>10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716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592</v>
      </c>
      <c r="H154" s="161">
        <v>65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3" customFormat="1">
      <c r="B155" s="166"/>
      <c r="D155" s="151" t="s">
        <v>142</v>
      </c>
      <c r="E155" s="167" t="s">
        <v>1</v>
      </c>
      <c r="F155" s="168" t="s">
        <v>146</v>
      </c>
      <c r="H155" s="169">
        <v>130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75</v>
      </c>
      <c r="AV155" s="13" t="s">
        <v>133</v>
      </c>
      <c r="AW155" s="13" t="s">
        <v>28</v>
      </c>
      <c r="AX155" s="13" t="s">
        <v>73</v>
      </c>
      <c r="AY155" s="167" t="s">
        <v>132</v>
      </c>
    </row>
    <row r="156" spans="2:65" s="1" customFormat="1" ht="16.5" customHeight="1">
      <c r="B156" s="137"/>
      <c r="C156" s="138" t="s">
        <v>320</v>
      </c>
      <c r="D156" s="138" t="s">
        <v>136</v>
      </c>
      <c r="E156" s="139" t="s">
        <v>321</v>
      </c>
      <c r="F156" s="140" t="s">
        <v>322</v>
      </c>
      <c r="G156" s="141" t="s">
        <v>152</v>
      </c>
      <c r="H156" s="142">
        <v>130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3.4000000000000002E-4</v>
      </c>
      <c r="R156" s="147">
        <f>Q156*H156</f>
        <v>4.4200000000000003E-2</v>
      </c>
      <c r="S156" s="147">
        <v>0</v>
      </c>
      <c r="T156" s="148">
        <f>S156*H156</f>
        <v>0</v>
      </c>
      <c r="AR156" s="16" t="s">
        <v>184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184</v>
      </c>
      <c r="BM156" s="16" t="s">
        <v>323</v>
      </c>
    </row>
    <row r="157" spans="2:65" s="12" customFormat="1">
      <c r="B157" s="158"/>
      <c r="D157" s="151" t="s">
        <v>142</v>
      </c>
      <c r="E157" s="159" t="s">
        <v>1</v>
      </c>
      <c r="F157" s="160" t="s">
        <v>717</v>
      </c>
      <c r="H157" s="161">
        <v>130</v>
      </c>
      <c r="I157" s="162"/>
      <c r="L157" s="158"/>
      <c r="M157" s="201"/>
      <c r="N157" s="202"/>
      <c r="O157" s="202"/>
      <c r="P157" s="202"/>
      <c r="Q157" s="202"/>
      <c r="R157" s="202"/>
      <c r="S157" s="202"/>
      <c r="T157" s="203"/>
      <c r="AT157" s="159" t="s">
        <v>142</v>
      </c>
      <c r="AU157" s="159" t="s">
        <v>75</v>
      </c>
      <c r="AV157" s="12" t="s">
        <v>75</v>
      </c>
      <c r="AW157" s="12" t="s">
        <v>28</v>
      </c>
      <c r="AX157" s="12" t="s">
        <v>73</v>
      </c>
      <c r="AY157" s="159" t="s">
        <v>132</v>
      </c>
    </row>
    <row r="158" spans="2:65" s="1" customFormat="1" ht="6.95" customHeight="1">
      <c r="B158" s="37"/>
      <c r="C158" s="38"/>
      <c r="D158" s="38"/>
      <c r="E158" s="38"/>
      <c r="F158" s="38"/>
      <c r="G158" s="38"/>
      <c r="H158" s="38"/>
      <c r="I158" s="98"/>
      <c r="J158" s="38"/>
      <c r="K158" s="38"/>
      <c r="L158" s="28"/>
    </row>
  </sheetData>
  <autoFilter ref="C83:K157"/>
  <mergeCells count="12">
    <mergeCell ref="E50:H50"/>
    <mergeCell ref="E74:H74"/>
    <mergeCell ref="E76:H76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9"/>
  <sheetViews>
    <sheetView showGridLines="0" topLeftCell="A98" workbookViewId="0">
      <selection activeCell="F62" sqref="F6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718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ROUND(J84,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ROUND((SUM(BE84:BE138)),  2)</f>
        <v>0</v>
      </c>
      <c r="I33" s="90">
        <v>0.21</v>
      </c>
      <c r="J33" s="89">
        <f>ROUND(((SUM(BE84:BE138))*I33),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ROUND((SUM(BF84:BF138)),  2)</f>
        <v>0</v>
      </c>
      <c r="I34" s="90">
        <v>0.15</v>
      </c>
      <c r="J34" s="89">
        <f>ROUND(((SUM(BF84:BF138))*I34),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ROUND((SUM(BG84:BG138)),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ROUND((SUM(BH84:BH138)),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ROUND((SUM(BI84:BI138)),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05 - SO 05- Zateplení obvodových stěn pod střechou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J84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J85</f>
        <v>0</v>
      </c>
      <c r="L60" s="104"/>
    </row>
    <row r="61" spans="2:47" s="8" customFormat="1" ht="19.899999999999999" customHeight="1">
      <c r="B61" s="109"/>
      <c r="D61" s="110" t="s">
        <v>107</v>
      </c>
      <c r="E61" s="111"/>
      <c r="F61" s="111"/>
      <c r="G61" s="111"/>
      <c r="H61" s="111"/>
      <c r="I61" s="112"/>
      <c r="J61" s="113">
        <f>J86</f>
        <v>0</v>
      </c>
      <c r="L61" s="109"/>
    </row>
    <row r="62" spans="2:47" s="8" customFormat="1" ht="19.899999999999999" customHeight="1">
      <c r="B62" s="109"/>
      <c r="D62" s="110" t="s">
        <v>108</v>
      </c>
      <c r="E62" s="111"/>
      <c r="F62" s="111"/>
      <c r="G62" s="111"/>
      <c r="H62" s="111"/>
      <c r="I62" s="112"/>
      <c r="J62" s="113">
        <f>J120</f>
        <v>0</v>
      </c>
      <c r="L62" s="109"/>
    </row>
    <row r="63" spans="2:47" s="8" customFormat="1" ht="19.899999999999999" customHeight="1">
      <c r="B63" s="109"/>
      <c r="D63" s="110" t="s">
        <v>109</v>
      </c>
      <c r="E63" s="111"/>
      <c r="F63" s="111"/>
      <c r="G63" s="111"/>
      <c r="H63" s="111"/>
      <c r="I63" s="112"/>
      <c r="J63" s="113">
        <f>J131</f>
        <v>0</v>
      </c>
      <c r="L63" s="109"/>
    </row>
    <row r="64" spans="2:47" s="8" customFormat="1" ht="19.899999999999999" customHeight="1">
      <c r="B64" s="109"/>
      <c r="D64" s="110" t="s">
        <v>110</v>
      </c>
      <c r="E64" s="111"/>
      <c r="F64" s="111"/>
      <c r="G64" s="111"/>
      <c r="H64" s="111"/>
      <c r="I64" s="112"/>
      <c r="J64" s="113">
        <f>J137</f>
        <v>0</v>
      </c>
      <c r="L64" s="109"/>
    </row>
    <row r="65" spans="2:12" s="1" customFormat="1" ht="21.75" customHeight="1">
      <c r="B65" s="28"/>
      <c r="I65" s="82"/>
      <c r="L65" s="28"/>
    </row>
    <row r="66" spans="2:12" s="1" customFormat="1" ht="6.95" customHeight="1">
      <c r="B66" s="37"/>
      <c r="C66" s="38"/>
      <c r="D66" s="38"/>
      <c r="E66" s="38"/>
      <c r="F66" s="38"/>
      <c r="G66" s="38"/>
      <c r="H66" s="38"/>
      <c r="I66" s="98"/>
      <c r="J66" s="38"/>
      <c r="K66" s="38"/>
      <c r="L66" s="28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99"/>
      <c r="J70" s="40"/>
      <c r="K70" s="40"/>
      <c r="L70" s="28"/>
    </row>
    <row r="71" spans="2:12" s="1" customFormat="1" ht="24.95" customHeight="1">
      <c r="B71" s="28"/>
      <c r="C71" s="20" t="s">
        <v>117</v>
      </c>
      <c r="I71" s="82"/>
      <c r="L71" s="28"/>
    </row>
    <row r="72" spans="2:12" s="1" customFormat="1" ht="6.95" customHeight="1">
      <c r="B72" s="28"/>
      <c r="I72" s="82"/>
      <c r="L72" s="28"/>
    </row>
    <row r="73" spans="2:12" s="1" customFormat="1" ht="12" customHeight="1">
      <c r="B73" s="28"/>
      <c r="C73" s="25" t="s">
        <v>16</v>
      </c>
      <c r="I73" s="82"/>
      <c r="L73" s="28"/>
    </row>
    <row r="74" spans="2:12" s="1" customFormat="1" ht="16.5" customHeight="1">
      <c r="B74" s="28"/>
      <c r="E74" s="258" t="str">
        <f>E7</f>
        <v>SOB Křižanovice, oprava objektu č.p. 35</v>
      </c>
      <c r="F74" s="259"/>
      <c r="G74" s="259"/>
      <c r="H74" s="259"/>
      <c r="I74" s="82"/>
      <c r="L74" s="28"/>
    </row>
    <row r="75" spans="2:12" s="1" customFormat="1" ht="12" customHeight="1">
      <c r="B75" s="28"/>
      <c r="C75" s="25" t="s">
        <v>98</v>
      </c>
      <c r="I75" s="82"/>
      <c r="L75" s="28"/>
    </row>
    <row r="76" spans="2:12" s="1" customFormat="1" ht="16.5" customHeight="1">
      <c r="B76" s="28"/>
      <c r="E76" s="246" t="str">
        <f>E9</f>
        <v>05 - SO 05- Zateplení obvodových stěn pod střechou</v>
      </c>
      <c r="F76" s="257"/>
      <c r="G76" s="257"/>
      <c r="H76" s="257"/>
      <c r="I76" s="82"/>
      <c r="L76" s="28"/>
    </row>
    <row r="77" spans="2:12" s="1" customFormat="1" ht="6.95" customHeight="1">
      <c r="B77" s="28"/>
      <c r="I77" s="82"/>
      <c r="L77" s="28"/>
    </row>
    <row r="78" spans="2:12" s="1" customFormat="1" ht="12" customHeight="1">
      <c r="B78" s="28"/>
      <c r="C78" s="25" t="s">
        <v>19</v>
      </c>
      <c r="F78" s="16" t="str">
        <f>F12</f>
        <v>Křižanovice</v>
      </c>
      <c r="I78" s="83" t="s">
        <v>21</v>
      </c>
      <c r="J78" s="44" t="str">
        <f>IF(J12="","",J12)</f>
        <v>8. 1. 2019</v>
      </c>
      <c r="L78" s="28"/>
    </row>
    <row r="79" spans="2:12" s="1" customFormat="1" ht="6.95" customHeight="1">
      <c r="B79" s="28"/>
      <c r="I79" s="82"/>
      <c r="L79" s="28"/>
    </row>
    <row r="80" spans="2:12" s="1" customFormat="1" ht="13.7" customHeight="1">
      <c r="B80" s="28"/>
      <c r="C80" s="25" t="s">
        <v>23</v>
      </c>
      <c r="F80" s="16" t="str">
        <f>E15</f>
        <v>Povodí Labe, státní podnik, Víta Nejedlého 951, 500 03 Hradec Králové</v>
      </c>
      <c r="I80" s="83" t="s">
        <v>27</v>
      </c>
      <c r="J80" s="214" t="s">
        <v>931</v>
      </c>
      <c r="L80" s="28"/>
    </row>
    <row r="81" spans="2:65" s="1" customFormat="1" ht="13.7" customHeight="1">
      <c r="B81" s="28"/>
      <c r="C81" s="25" t="s">
        <v>26</v>
      </c>
      <c r="F81" s="16" t="str">
        <f>IF(E18="","",E18)</f>
        <v>Bude vybrán na základě výběrového řízení</v>
      </c>
      <c r="I81" s="83" t="s">
        <v>29</v>
      </c>
      <c r="J81" s="214" t="s">
        <v>930</v>
      </c>
      <c r="L81" s="28"/>
    </row>
    <row r="82" spans="2:65" s="1" customFormat="1" ht="10.35" customHeight="1">
      <c r="B82" s="28"/>
      <c r="I82" s="82"/>
      <c r="L82" s="28"/>
    </row>
    <row r="83" spans="2:65" s="9" customFormat="1" ht="29.25" customHeight="1">
      <c r="B83" s="114"/>
      <c r="C83" s="115" t="s">
        <v>118</v>
      </c>
      <c r="D83" s="116" t="s">
        <v>50</v>
      </c>
      <c r="E83" s="116" t="s">
        <v>46</v>
      </c>
      <c r="F83" s="116" t="s">
        <v>47</v>
      </c>
      <c r="G83" s="116" t="s">
        <v>119</v>
      </c>
      <c r="H83" s="116" t="s">
        <v>120</v>
      </c>
      <c r="I83" s="117" t="s">
        <v>121</v>
      </c>
      <c r="J83" s="118" t="s">
        <v>102</v>
      </c>
      <c r="K83" s="119" t="s">
        <v>122</v>
      </c>
      <c r="L83" s="114"/>
      <c r="M83" s="51" t="s">
        <v>1</v>
      </c>
      <c r="N83" s="52" t="s">
        <v>35</v>
      </c>
      <c r="O83" s="52" t="s">
        <v>123</v>
      </c>
      <c r="P83" s="52" t="s">
        <v>124</v>
      </c>
      <c r="Q83" s="52" t="s">
        <v>125</v>
      </c>
      <c r="R83" s="52" t="s">
        <v>126</v>
      </c>
      <c r="S83" s="52" t="s">
        <v>127</v>
      </c>
      <c r="T83" s="53" t="s">
        <v>128</v>
      </c>
    </row>
    <row r="84" spans="2:65" s="1" customFormat="1" ht="22.9" customHeight="1">
      <c r="B84" s="28"/>
      <c r="C84" s="56" t="s">
        <v>129</v>
      </c>
      <c r="I84" s="82"/>
      <c r="J84" s="120">
        <f>BK84</f>
        <v>0</v>
      </c>
      <c r="L84" s="28"/>
      <c r="M84" s="54"/>
      <c r="N84" s="45"/>
      <c r="O84" s="45"/>
      <c r="P84" s="121">
        <f>P85</f>
        <v>0</v>
      </c>
      <c r="Q84" s="45"/>
      <c r="R84" s="121">
        <f>R85</f>
        <v>7.1783208000000007</v>
      </c>
      <c r="S84" s="45"/>
      <c r="T84" s="122">
        <f>T85</f>
        <v>3.5489999999999999</v>
      </c>
      <c r="AT84" s="16" t="s">
        <v>64</v>
      </c>
      <c r="AU84" s="16" t="s">
        <v>104</v>
      </c>
      <c r="BK84" s="123">
        <f>BK85</f>
        <v>0</v>
      </c>
    </row>
    <row r="85" spans="2:65" s="10" customFormat="1" ht="25.9" customHeight="1">
      <c r="B85" s="124"/>
      <c r="D85" s="125" t="s">
        <v>64</v>
      </c>
      <c r="E85" s="126" t="s">
        <v>130</v>
      </c>
      <c r="F85" s="126" t="s">
        <v>131</v>
      </c>
      <c r="I85" s="127"/>
      <c r="J85" s="128">
        <f>BK85</f>
        <v>0</v>
      </c>
      <c r="L85" s="124"/>
      <c r="M85" s="129"/>
      <c r="N85" s="130"/>
      <c r="O85" s="130"/>
      <c r="P85" s="131">
        <f>P86+P120+P131+P137</f>
        <v>0</v>
      </c>
      <c r="Q85" s="130"/>
      <c r="R85" s="131">
        <f>R86+R120+R131+R137</f>
        <v>7.1783208000000007</v>
      </c>
      <c r="S85" s="130"/>
      <c r="T85" s="132">
        <f>T86+T120+T131+T137</f>
        <v>3.5489999999999999</v>
      </c>
      <c r="AR85" s="125" t="s">
        <v>73</v>
      </c>
      <c r="AT85" s="133" t="s">
        <v>64</v>
      </c>
      <c r="AU85" s="133" t="s">
        <v>65</v>
      </c>
      <c r="AY85" s="125" t="s">
        <v>132</v>
      </c>
      <c r="BK85" s="134">
        <f>BK86+BK120+BK131+BK137</f>
        <v>0</v>
      </c>
    </row>
    <row r="86" spans="2:65" s="10" customFormat="1" ht="22.9" customHeight="1">
      <c r="B86" s="124"/>
      <c r="D86" s="125" t="s">
        <v>64</v>
      </c>
      <c r="E86" s="135" t="s">
        <v>147</v>
      </c>
      <c r="F86" s="135" t="s">
        <v>148</v>
      </c>
      <c r="I86" s="127"/>
      <c r="J86" s="136">
        <f>BK86</f>
        <v>0</v>
      </c>
      <c r="L86" s="124"/>
      <c r="M86" s="129"/>
      <c r="N86" s="130"/>
      <c r="O86" s="130"/>
      <c r="P86" s="131">
        <f>SUM(P87:P119)</f>
        <v>0</v>
      </c>
      <c r="Q86" s="130"/>
      <c r="R86" s="131">
        <f>SUM(R87:R119)</f>
        <v>7.1783208000000007</v>
      </c>
      <c r="S86" s="130"/>
      <c r="T86" s="132">
        <f>SUM(T87:T119)</f>
        <v>0</v>
      </c>
      <c r="AR86" s="125" t="s">
        <v>73</v>
      </c>
      <c r="AT86" s="133" t="s">
        <v>64</v>
      </c>
      <c r="AU86" s="133" t="s">
        <v>73</v>
      </c>
      <c r="AY86" s="125" t="s">
        <v>132</v>
      </c>
      <c r="BK86" s="134">
        <f>SUM(BK87:BK119)</f>
        <v>0</v>
      </c>
    </row>
    <row r="87" spans="2:65" s="1" customFormat="1" ht="16.5" customHeight="1">
      <c r="B87" s="137"/>
      <c r="C87" s="138" t="s">
        <v>402</v>
      </c>
      <c r="D87" s="138" t="s">
        <v>136</v>
      </c>
      <c r="E87" s="139" t="s">
        <v>719</v>
      </c>
      <c r="F87" s="140" t="s">
        <v>720</v>
      </c>
      <c r="G87" s="141" t="s">
        <v>152</v>
      </c>
      <c r="H87" s="142">
        <v>273</v>
      </c>
      <c r="I87" s="143"/>
      <c r="J87" s="144">
        <f>ROUND(I87*H87,2)</f>
        <v>0</v>
      </c>
      <c r="K87" s="140" t="s">
        <v>140</v>
      </c>
      <c r="L87" s="28"/>
      <c r="M87" s="145" t="s">
        <v>1</v>
      </c>
      <c r="N87" s="146" t="s">
        <v>36</v>
      </c>
      <c r="O87" s="47"/>
      <c r="P87" s="147">
        <f>O87*H87</f>
        <v>0</v>
      </c>
      <c r="Q87" s="147">
        <v>9.4400000000000005E-3</v>
      </c>
      <c r="R87" s="147">
        <f>Q87*H87</f>
        <v>2.5771200000000003</v>
      </c>
      <c r="S87" s="147">
        <v>0</v>
      </c>
      <c r="T87" s="148">
        <f>S87*H87</f>
        <v>0</v>
      </c>
      <c r="AR87" s="16" t="s">
        <v>133</v>
      </c>
      <c r="AT87" s="16" t="s">
        <v>136</v>
      </c>
      <c r="AU87" s="16" t="s">
        <v>75</v>
      </c>
      <c r="AY87" s="16" t="s">
        <v>132</v>
      </c>
      <c r="BE87" s="149">
        <f>IF(N87="základní",J87,0)</f>
        <v>0</v>
      </c>
      <c r="BF87" s="149">
        <f>IF(N87="snížená",J87,0)</f>
        <v>0</v>
      </c>
      <c r="BG87" s="149">
        <f>IF(N87="zákl. přenesená",J87,0)</f>
        <v>0</v>
      </c>
      <c r="BH87" s="149">
        <f>IF(N87="sníž. přenesená",J87,0)</f>
        <v>0</v>
      </c>
      <c r="BI87" s="149">
        <f>IF(N87="nulová",J87,0)</f>
        <v>0</v>
      </c>
      <c r="BJ87" s="16" t="s">
        <v>73</v>
      </c>
      <c r="BK87" s="149">
        <f>ROUND(I87*H87,2)</f>
        <v>0</v>
      </c>
      <c r="BL87" s="16" t="s">
        <v>133</v>
      </c>
      <c r="BM87" s="16" t="s">
        <v>721</v>
      </c>
    </row>
    <row r="88" spans="2:65" s="11" customFormat="1">
      <c r="B88" s="150"/>
      <c r="D88" s="151" t="s">
        <v>142</v>
      </c>
      <c r="E88" s="152" t="s">
        <v>1</v>
      </c>
      <c r="F88" s="153" t="s">
        <v>722</v>
      </c>
      <c r="H88" s="152" t="s">
        <v>1</v>
      </c>
      <c r="I88" s="154"/>
      <c r="L88" s="150"/>
      <c r="M88" s="155"/>
      <c r="N88" s="156"/>
      <c r="O88" s="156"/>
      <c r="P88" s="156"/>
      <c r="Q88" s="156"/>
      <c r="R88" s="156"/>
      <c r="S88" s="156"/>
      <c r="T88" s="157"/>
      <c r="AT88" s="152" t="s">
        <v>142</v>
      </c>
      <c r="AU88" s="152" t="s">
        <v>75</v>
      </c>
      <c r="AV88" s="11" t="s">
        <v>73</v>
      </c>
      <c r="AW88" s="11" t="s">
        <v>28</v>
      </c>
      <c r="AX88" s="11" t="s">
        <v>65</v>
      </c>
      <c r="AY88" s="152" t="s">
        <v>132</v>
      </c>
    </row>
    <row r="89" spans="2:65" s="12" customFormat="1">
      <c r="B89" s="158"/>
      <c r="D89" s="151" t="s">
        <v>142</v>
      </c>
      <c r="E89" s="159" t="s">
        <v>1</v>
      </c>
      <c r="F89" s="160" t="s">
        <v>723</v>
      </c>
      <c r="H89" s="161">
        <v>181.47</v>
      </c>
      <c r="I89" s="162"/>
      <c r="L89" s="158"/>
      <c r="M89" s="163"/>
      <c r="N89" s="164"/>
      <c r="O89" s="164"/>
      <c r="P89" s="164"/>
      <c r="Q89" s="164"/>
      <c r="R89" s="164"/>
      <c r="S89" s="164"/>
      <c r="T89" s="165"/>
      <c r="AT89" s="159" t="s">
        <v>142</v>
      </c>
      <c r="AU89" s="159" t="s">
        <v>75</v>
      </c>
      <c r="AV89" s="12" t="s">
        <v>75</v>
      </c>
      <c r="AW89" s="12" t="s">
        <v>28</v>
      </c>
      <c r="AX89" s="12" t="s">
        <v>65</v>
      </c>
      <c r="AY89" s="159" t="s">
        <v>132</v>
      </c>
    </row>
    <row r="90" spans="2:65" s="12" customFormat="1">
      <c r="B90" s="158"/>
      <c r="D90" s="151" t="s">
        <v>142</v>
      </c>
      <c r="E90" s="159" t="s">
        <v>1</v>
      </c>
      <c r="F90" s="160" t="s">
        <v>724</v>
      </c>
      <c r="H90" s="161">
        <v>-23.47</v>
      </c>
      <c r="I90" s="162"/>
      <c r="L90" s="158"/>
      <c r="M90" s="163"/>
      <c r="N90" s="164"/>
      <c r="O90" s="164"/>
      <c r="P90" s="164"/>
      <c r="Q90" s="164"/>
      <c r="R90" s="164"/>
      <c r="S90" s="164"/>
      <c r="T90" s="165"/>
      <c r="AT90" s="159" t="s">
        <v>142</v>
      </c>
      <c r="AU90" s="159" t="s">
        <v>75</v>
      </c>
      <c r="AV90" s="12" t="s">
        <v>75</v>
      </c>
      <c r="AW90" s="12" t="s">
        <v>28</v>
      </c>
      <c r="AX90" s="12" t="s">
        <v>65</v>
      </c>
      <c r="AY90" s="159" t="s">
        <v>132</v>
      </c>
    </row>
    <row r="91" spans="2:65" s="11" customFormat="1">
      <c r="B91" s="150"/>
      <c r="D91" s="151" t="s">
        <v>142</v>
      </c>
      <c r="E91" s="152" t="s">
        <v>1</v>
      </c>
      <c r="F91" s="153" t="s">
        <v>725</v>
      </c>
      <c r="H91" s="152" t="s">
        <v>1</v>
      </c>
      <c r="I91" s="154"/>
      <c r="L91" s="150"/>
      <c r="M91" s="155"/>
      <c r="N91" s="156"/>
      <c r="O91" s="156"/>
      <c r="P91" s="156"/>
      <c r="Q91" s="156"/>
      <c r="R91" s="156"/>
      <c r="S91" s="156"/>
      <c r="T91" s="157"/>
      <c r="AT91" s="152" t="s">
        <v>142</v>
      </c>
      <c r="AU91" s="152" t="s">
        <v>75</v>
      </c>
      <c r="AV91" s="11" t="s">
        <v>73</v>
      </c>
      <c r="AW91" s="11" t="s">
        <v>28</v>
      </c>
      <c r="AX91" s="11" t="s">
        <v>65</v>
      </c>
      <c r="AY91" s="152" t="s">
        <v>132</v>
      </c>
    </row>
    <row r="92" spans="2:65" s="12" customFormat="1">
      <c r="B92" s="158"/>
      <c r="D92" s="151" t="s">
        <v>142</v>
      </c>
      <c r="E92" s="159" t="s">
        <v>1</v>
      </c>
      <c r="F92" s="160" t="s">
        <v>726</v>
      </c>
      <c r="H92" s="161">
        <v>138</v>
      </c>
      <c r="I92" s="162"/>
      <c r="L92" s="158"/>
      <c r="M92" s="163"/>
      <c r="N92" s="164"/>
      <c r="O92" s="164"/>
      <c r="P92" s="164"/>
      <c r="Q92" s="164"/>
      <c r="R92" s="164"/>
      <c r="S92" s="164"/>
      <c r="T92" s="165"/>
      <c r="AT92" s="159" t="s">
        <v>142</v>
      </c>
      <c r="AU92" s="159" t="s">
        <v>75</v>
      </c>
      <c r="AV92" s="12" t="s">
        <v>75</v>
      </c>
      <c r="AW92" s="12" t="s">
        <v>28</v>
      </c>
      <c r="AX92" s="12" t="s">
        <v>65</v>
      </c>
      <c r="AY92" s="159" t="s">
        <v>132</v>
      </c>
    </row>
    <row r="93" spans="2:65" s="12" customFormat="1">
      <c r="B93" s="158"/>
      <c r="D93" s="151" t="s">
        <v>142</v>
      </c>
      <c r="E93" s="159" t="s">
        <v>1</v>
      </c>
      <c r="F93" s="160" t="s">
        <v>727</v>
      </c>
      <c r="H93" s="161">
        <v>-23</v>
      </c>
      <c r="I93" s="162"/>
      <c r="L93" s="158"/>
      <c r="M93" s="163"/>
      <c r="N93" s="164"/>
      <c r="O93" s="164"/>
      <c r="P93" s="164"/>
      <c r="Q93" s="164"/>
      <c r="R93" s="164"/>
      <c r="S93" s="164"/>
      <c r="T93" s="165"/>
      <c r="AT93" s="159" t="s">
        <v>142</v>
      </c>
      <c r="AU93" s="159" t="s">
        <v>75</v>
      </c>
      <c r="AV93" s="12" t="s">
        <v>75</v>
      </c>
      <c r="AW93" s="12" t="s">
        <v>28</v>
      </c>
      <c r="AX93" s="12" t="s">
        <v>65</v>
      </c>
      <c r="AY93" s="159" t="s">
        <v>132</v>
      </c>
    </row>
    <row r="94" spans="2:65" s="13" customFormat="1">
      <c r="B94" s="166"/>
      <c r="D94" s="151" t="s">
        <v>142</v>
      </c>
      <c r="E94" s="167" t="s">
        <v>1</v>
      </c>
      <c r="F94" s="168" t="s">
        <v>146</v>
      </c>
      <c r="H94" s="169">
        <v>273</v>
      </c>
      <c r="I94" s="170"/>
      <c r="L94" s="166"/>
      <c r="M94" s="171"/>
      <c r="N94" s="172"/>
      <c r="O94" s="172"/>
      <c r="P94" s="172"/>
      <c r="Q94" s="172"/>
      <c r="R94" s="172"/>
      <c r="S94" s="172"/>
      <c r="T94" s="173"/>
      <c r="AT94" s="167" t="s">
        <v>142</v>
      </c>
      <c r="AU94" s="167" t="s">
        <v>75</v>
      </c>
      <c r="AV94" s="13" t="s">
        <v>133</v>
      </c>
      <c r="AW94" s="13" t="s">
        <v>28</v>
      </c>
      <c r="AX94" s="13" t="s">
        <v>73</v>
      </c>
      <c r="AY94" s="167" t="s">
        <v>132</v>
      </c>
    </row>
    <row r="95" spans="2:65" s="1" customFormat="1" ht="16.5" customHeight="1">
      <c r="B95" s="137"/>
      <c r="C95" s="174" t="s">
        <v>407</v>
      </c>
      <c r="D95" s="174" t="s">
        <v>168</v>
      </c>
      <c r="E95" s="175" t="s">
        <v>728</v>
      </c>
      <c r="F95" s="176" t="s">
        <v>729</v>
      </c>
      <c r="G95" s="177" t="s">
        <v>152</v>
      </c>
      <c r="H95" s="178">
        <v>278.45999999999998</v>
      </c>
      <c r="I95" s="179"/>
      <c r="J95" s="180">
        <f>ROUND(I95*H95,2)</f>
        <v>0</v>
      </c>
      <c r="K95" s="176" t="s">
        <v>140</v>
      </c>
      <c r="L95" s="181"/>
      <c r="M95" s="182" t="s">
        <v>1</v>
      </c>
      <c r="N95" s="183" t="s">
        <v>36</v>
      </c>
      <c r="O95" s="47"/>
      <c r="P95" s="147">
        <f>O95*H95</f>
        <v>0</v>
      </c>
      <c r="Q95" s="147">
        <v>1.6500000000000001E-2</v>
      </c>
      <c r="R95" s="147">
        <f>Q95*H95</f>
        <v>4.5945900000000002</v>
      </c>
      <c r="S95" s="147">
        <v>0</v>
      </c>
      <c r="T95" s="148">
        <f>S95*H95</f>
        <v>0</v>
      </c>
      <c r="AR95" s="16" t="s">
        <v>171</v>
      </c>
      <c r="AT95" s="16" t="s">
        <v>168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133</v>
      </c>
      <c r="BM95" s="16" t="s">
        <v>730</v>
      </c>
    </row>
    <row r="96" spans="2:65" s="12" customFormat="1">
      <c r="B96" s="158"/>
      <c r="D96" s="151" t="s">
        <v>142</v>
      </c>
      <c r="E96" s="159" t="s">
        <v>1</v>
      </c>
      <c r="F96" s="160" t="s">
        <v>731</v>
      </c>
      <c r="H96" s="161">
        <v>278.45999999999998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73</v>
      </c>
      <c r="AY96" s="159" t="s">
        <v>132</v>
      </c>
    </row>
    <row r="97" spans="2:65" s="1" customFormat="1" ht="16.5" customHeight="1">
      <c r="B97" s="137"/>
      <c r="C97" s="138" t="s">
        <v>423</v>
      </c>
      <c r="D97" s="138" t="s">
        <v>136</v>
      </c>
      <c r="E97" s="139" t="s">
        <v>732</v>
      </c>
      <c r="F97" s="140" t="s">
        <v>733</v>
      </c>
      <c r="G97" s="141" t="s">
        <v>152</v>
      </c>
      <c r="H97" s="142">
        <v>55.09</v>
      </c>
      <c r="I97" s="143"/>
      <c r="J97" s="144">
        <f>ROUND(I97*H97,2)</f>
        <v>0</v>
      </c>
      <c r="K97" s="140" t="s">
        <v>140</v>
      </c>
      <c r="L97" s="28"/>
      <c r="M97" s="145" t="s">
        <v>1</v>
      </c>
      <c r="N97" s="146" t="s">
        <v>36</v>
      </c>
      <c r="O97" s="47"/>
      <c r="P97" s="147">
        <f>O97*H97</f>
        <v>0</v>
      </c>
      <c r="Q97" s="147">
        <v>1.2E-4</v>
      </c>
      <c r="R97" s="147">
        <f>Q97*H97</f>
        <v>6.6108000000000009E-3</v>
      </c>
      <c r="S97" s="147">
        <v>0</v>
      </c>
      <c r="T97" s="148">
        <f>S97*H97</f>
        <v>0</v>
      </c>
      <c r="AR97" s="16" t="s">
        <v>133</v>
      </c>
      <c r="AT97" s="16" t="s">
        <v>136</v>
      </c>
      <c r="AU97" s="16" t="s">
        <v>75</v>
      </c>
      <c r="AY97" s="16" t="s">
        <v>132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6" t="s">
        <v>73</v>
      </c>
      <c r="BK97" s="149">
        <f>ROUND(I97*H97,2)</f>
        <v>0</v>
      </c>
      <c r="BL97" s="16" t="s">
        <v>133</v>
      </c>
      <c r="BM97" s="16" t="s">
        <v>734</v>
      </c>
    </row>
    <row r="98" spans="2:65" s="11" customFormat="1">
      <c r="B98" s="150"/>
      <c r="D98" s="151" t="s">
        <v>142</v>
      </c>
      <c r="E98" s="152" t="s">
        <v>1</v>
      </c>
      <c r="F98" s="153" t="s">
        <v>735</v>
      </c>
      <c r="H98" s="152" t="s">
        <v>1</v>
      </c>
      <c r="I98" s="154"/>
      <c r="L98" s="150"/>
      <c r="M98" s="155"/>
      <c r="N98" s="156"/>
      <c r="O98" s="156"/>
      <c r="P98" s="156"/>
      <c r="Q98" s="156"/>
      <c r="R98" s="156"/>
      <c r="S98" s="156"/>
      <c r="T98" s="157"/>
      <c r="AT98" s="152" t="s">
        <v>142</v>
      </c>
      <c r="AU98" s="152" t="s">
        <v>75</v>
      </c>
      <c r="AV98" s="11" t="s">
        <v>73</v>
      </c>
      <c r="AW98" s="11" t="s">
        <v>28</v>
      </c>
      <c r="AX98" s="11" t="s">
        <v>65</v>
      </c>
      <c r="AY98" s="152" t="s">
        <v>132</v>
      </c>
    </row>
    <row r="99" spans="2:65" s="12" customFormat="1">
      <c r="B99" s="158"/>
      <c r="D99" s="151" t="s">
        <v>142</v>
      </c>
      <c r="E99" s="159" t="s">
        <v>1</v>
      </c>
      <c r="F99" s="160" t="s">
        <v>736</v>
      </c>
      <c r="H99" s="161">
        <v>5.75</v>
      </c>
      <c r="I99" s="162"/>
      <c r="L99" s="158"/>
      <c r="M99" s="163"/>
      <c r="N99" s="164"/>
      <c r="O99" s="164"/>
      <c r="P99" s="164"/>
      <c r="Q99" s="164"/>
      <c r="R99" s="164"/>
      <c r="S99" s="164"/>
      <c r="T99" s="165"/>
      <c r="AT99" s="159" t="s">
        <v>142</v>
      </c>
      <c r="AU99" s="159" t="s">
        <v>75</v>
      </c>
      <c r="AV99" s="12" t="s">
        <v>75</v>
      </c>
      <c r="AW99" s="12" t="s">
        <v>28</v>
      </c>
      <c r="AX99" s="12" t="s">
        <v>65</v>
      </c>
      <c r="AY99" s="159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737</v>
      </c>
      <c r="H100" s="161">
        <v>1.08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738</v>
      </c>
      <c r="H101" s="161">
        <v>0.72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739</v>
      </c>
      <c r="H102" s="161">
        <v>0.36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740</v>
      </c>
      <c r="H103" s="161">
        <v>5.75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2" customFormat="1">
      <c r="B104" s="158"/>
      <c r="D104" s="151" t="s">
        <v>142</v>
      </c>
      <c r="E104" s="159" t="s">
        <v>1</v>
      </c>
      <c r="F104" s="160" t="s">
        <v>741</v>
      </c>
      <c r="H104" s="161">
        <v>4.5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65</v>
      </c>
      <c r="AY104" s="159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742</v>
      </c>
      <c r="H105" s="161">
        <v>1.62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1" customFormat="1">
      <c r="B106" s="150"/>
      <c r="D106" s="151" t="s">
        <v>142</v>
      </c>
      <c r="E106" s="152" t="s">
        <v>1</v>
      </c>
      <c r="F106" s="153" t="s">
        <v>440</v>
      </c>
      <c r="H106" s="152" t="s">
        <v>1</v>
      </c>
      <c r="I106" s="154"/>
      <c r="L106" s="150"/>
      <c r="M106" s="155"/>
      <c r="N106" s="156"/>
      <c r="O106" s="156"/>
      <c r="P106" s="156"/>
      <c r="Q106" s="156"/>
      <c r="R106" s="156"/>
      <c r="S106" s="156"/>
      <c r="T106" s="157"/>
      <c r="AT106" s="152" t="s">
        <v>142</v>
      </c>
      <c r="AU106" s="152" t="s">
        <v>75</v>
      </c>
      <c r="AV106" s="11" t="s">
        <v>73</v>
      </c>
      <c r="AW106" s="11" t="s">
        <v>28</v>
      </c>
      <c r="AX106" s="11" t="s">
        <v>65</v>
      </c>
      <c r="AY106" s="152" t="s">
        <v>132</v>
      </c>
    </row>
    <row r="107" spans="2:65" s="12" customFormat="1">
      <c r="B107" s="158"/>
      <c r="D107" s="151" t="s">
        <v>142</v>
      </c>
      <c r="E107" s="159" t="s">
        <v>1</v>
      </c>
      <c r="F107" s="160" t="s">
        <v>743</v>
      </c>
      <c r="H107" s="161">
        <v>2.88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65</v>
      </c>
      <c r="AY107" s="159" t="s">
        <v>132</v>
      </c>
    </row>
    <row r="108" spans="2:65" s="12" customFormat="1">
      <c r="B108" s="158"/>
      <c r="D108" s="151" t="s">
        <v>142</v>
      </c>
      <c r="E108" s="159" t="s">
        <v>1</v>
      </c>
      <c r="F108" s="160" t="s">
        <v>744</v>
      </c>
      <c r="H108" s="161">
        <v>1.71</v>
      </c>
      <c r="I108" s="162"/>
      <c r="L108" s="158"/>
      <c r="M108" s="163"/>
      <c r="N108" s="164"/>
      <c r="O108" s="164"/>
      <c r="P108" s="164"/>
      <c r="Q108" s="164"/>
      <c r="R108" s="164"/>
      <c r="S108" s="164"/>
      <c r="T108" s="165"/>
      <c r="AT108" s="159" t="s">
        <v>142</v>
      </c>
      <c r="AU108" s="159" t="s">
        <v>75</v>
      </c>
      <c r="AV108" s="12" t="s">
        <v>75</v>
      </c>
      <c r="AW108" s="12" t="s">
        <v>28</v>
      </c>
      <c r="AX108" s="12" t="s">
        <v>65</v>
      </c>
      <c r="AY108" s="159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745</v>
      </c>
      <c r="H109" s="161">
        <v>7.8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746</v>
      </c>
      <c r="H110" s="161">
        <v>3.21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747</v>
      </c>
      <c r="H111" s="161">
        <v>2.16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2" customFormat="1">
      <c r="B112" s="158"/>
      <c r="D112" s="151" t="s">
        <v>142</v>
      </c>
      <c r="E112" s="159" t="s">
        <v>1</v>
      </c>
      <c r="F112" s="160" t="s">
        <v>382</v>
      </c>
      <c r="H112" s="161">
        <v>2.7</v>
      </c>
      <c r="I112" s="162"/>
      <c r="L112" s="158"/>
      <c r="M112" s="163"/>
      <c r="N112" s="164"/>
      <c r="O112" s="164"/>
      <c r="P112" s="164"/>
      <c r="Q112" s="164"/>
      <c r="R112" s="164"/>
      <c r="S112" s="164"/>
      <c r="T112" s="165"/>
      <c r="AT112" s="159" t="s">
        <v>142</v>
      </c>
      <c r="AU112" s="159" t="s">
        <v>75</v>
      </c>
      <c r="AV112" s="12" t="s">
        <v>75</v>
      </c>
      <c r="AW112" s="12" t="s">
        <v>28</v>
      </c>
      <c r="AX112" s="12" t="s">
        <v>65</v>
      </c>
      <c r="AY112" s="159" t="s">
        <v>132</v>
      </c>
    </row>
    <row r="113" spans="2:65" s="11" customFormat="1">
      <c r="B113" s="150"/>
      <c r="D113" s="151" t="s">
        <v>142</v>
      </c>
      <c r="E113" s="152" t="s">
        <v>1</v>
      </c>
      <c r="F113" s="153" t="s">
        <v>442</v>
      </c>
      <c r="H113" s="152" t="s">
        <v>1</v>
      </c>
      <c r="I113" s="154"/>
      <c r="L113" s="150"/>
      <c r="M113" s="155"/>
      <c r="N113" s="156"/>
      <c r="O113" s="156"/>
      <c r="P113" s="156"/>
      <c r="Q113" s="156"/>
      <c r="R113" s="156"/>
      <c r="S113" s="156"/>
      <c r="T113" s="157"/>
      <c r="AT113" s="152" t="s">
        <v>142</v>
      </c>
      <c r="AU113" s="152" t="s">
        <v>75</v>
      </c>
      <c r="AV113" s="11" t="s">
        <v>73</v>
      </c>
      <c r="AW113" s="11" t="s">
        <v>28</v>
      </c>
      <c r="AX113" s="11" t="s">
        <v>65</v>
      </c>
      <c r="AY113" s="152" t="s">
        <v>132</v>
      </c>
    </row>
    <row r="114" spans="2:65" s="12" customFormat="1">
      <c r="B114" s="158"/>
      <c r="D114" s="151" t="s">
        <v>142</v>
      </c>
      <c r="E114" s="159" t="s">
        <v>1</v>
      </c>
      <c r="F114" s="160" t="s">
        <v>743</v>
      </c>
      <c r="H114" s="161">
        <v>2.88</v>
      </c>
      <c r="I114" s="162"/>
      <c r="L114" s="158"/>
      <c r="M114" s="163"/>
      <c r="N114" s="164"/>
      <c r="O114" s="164"/>
      <c r="P114" s="164"/>
      <c r="Q114" s="164"/>
      <c r="R114" s="164"/>
      <c r="S114" s="164"/>
      <c r="T114" s="165"/>
      <c r="AT114" s="159" t="s">
        <v>142</v>
      </c>
      <c r="AU114" s="159" t="s">
        <v>75</v>
      </c>
      <c r="AV114" s="12" t="s">
        <v>75</v>
      </c>
      <c r="AW114" s="12" t="s">
        <v>28</v>
      </c>
      <c r="AX114" s="12" t="s">
        <v>65</v>
      </c>
      <c r="AY114" s="159" t="s">
        <v>132</v>
      </c>
    </row>
    <row r="115" spans="2:65" s="12" customFormat="1">
      <c r="B115" s="158"/>
      <c r="D115" s="151" t="s">
        <v>142</v>
      </c>
      <c r="E115" s="159" t="s">
        <v>1</v>
      </c>
      <c r="F115" s="160" t="s">
        <v>744</v>
      </c>
      <c r="H115" s="161">
        <v>1.71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65</v>
      </c>
      <c r="AY115" s="159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748</v>
      </c>
      <c r="H116" s="161">
        <v>4.3499999999999996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746</v>
      </c>
      <c r="H117" s="161">
        <v>3.21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2" customFormat="1">
      <c r="B118" s="158"/>
      <c r="D118" s="151" t="s">
        <v>142</v>
      </c>
      <c r="E118" s="159" t="s">
        <v>1</v>
      </c>
      <c r="F118" s="160" t="s">
        <v>382</v>
      </c>
      <c r="H118" s="161">
        <v>2.7</v>
      </c>
      <c r="I118" s="162"/>
      <c r="L118" s="158"/>
      <c r="M118" s="163"/>
      <c r="N118" s="164"/>
      <c r="O118" s="164"/>
      <c r="P118" s="164"/>
      <c r="Q118" s="164"/>
      <c r="R118" s="164"/>
      <c r="S118" s="164"/>
      <c r="T118" s="165"/>
      <c r="AT118" s="159" t="s">
        <v>142</v>
      </c>
      <c r="AU118" s="159" t="s">
        <v>75</v>
      </c>
      <c r="AV118" s="12" t="s">
        <v>75</v>
      </c>
      <c r="AW118" s="12" t="s">
        <v>28</v>
      </c>
      <c r="AX118" s="12" t="s">
        <v>65</v>
      </c>
      <c r="AY118" s="159" t="s">
        <v>132</v>
      </c>
    </row>
    <row r="119" spans="2:65" s="13" customFormat="1">
      <c r="B119" s="166"/>
      <c r="D119" s="151" t="s">
        <v>142</v>
      </c>
      <c r="E119" s="167" t="s">
        <v>1</v>
      </c>
      <c r="F119" s="168" t="s">
        <v>146</v>
      </c>
      <c r="H119" s="169">
        <v>55.09</v>
      </c>
      <c r="I119" s="170"/>
      <c r="L119" s="166"/>
      <c r="M119" s="171"/>
      <c r="N119" s="172"/>
      <c r="O119" s="172"/>
      <c r="P119" s="172"/>
      <c r="Q119" s="172"/>
      <c r="R119" s="172"/>
      <c r="S119" s="172"/>
      <c r="T119" s="173"/>
      <c r="AT119" s="167" t="s">
        <v>142</v>
      </c>
      <c r="AU119" s="167" t="s">
        <v>75</v>
      </c>
      <c r="AV119" s="13" t="s">
        <v>133</v>
      </c>
      <c r="AW119" s="13" t="s">
        <v>28</v>
      </c>
      <c r="AX119" s="13" t="s">
        <v>73</v>
      </c>
      <c r="AY119" s="167" t="s">
        <v>132</v>
      </c>
    </row>
    <row r="120" spans="2:65" s="10" customFormat="1" ht="22.9" customHeight="1">
      <c r="B120" s="124"/>
      <c r="D120" s="125" t="s">
        <v>64</v>
      </c>
      <c r="E120" s="135" t="s">
        <v>205</v>
      </c>
      <c r="F120" s="135" t="s">
        <v>206</v>
      </c>
      <c r="I120" s="127"/>
      <c r="J120" s="136">
        <f>BK120</f>
        <v>0</v>
      </c>
      <c r="L120" s="124"/>
      <c r="M120" s="129"/>
      <c r="N120" s="130"/>
      <c r="O120" s="130"/>
      <c r="P120" s="131">
        <f>SUM(P121:P130)</f>
        <v>0</v>
      </c>
      <c r="Q120" s="130"/>
      <c r="R120" s="131">
        <f>SUM(R121:R130)</f>
        <v>0</v>
      </c>
      <c r="S120" s="130"/>
      <c r="T120" s="132">
        <f>SUM(T121:T130)</f>
        <v>3.5489999999999999</v>
      </c>
      <c r="AR120" s="125" t="s">
        <v>73</v>
      </c>
      <c r="AT120" s="133" t="s">
        <v>64</v>
      </c>
      <c r="AU120" s="133" t="s">
        <v>73</v>
      </c>
      <c r="AY120" s="125" t="s">
        <v>132</v>
      </c>
      <c r="BK120" s="134">
        <f>SUM(BK121:BK130)</f>
        <v>0</v>
      </c>
    </row>
    <row r="121" spans="2:65" s="1" customFormat="1" ht="16.5" customHeight="1">
      <c r="B121" s="137"/>
      <c r="C121" s="138" t="s">
        <v>749</v>
      </c>
      <c r="D121" s="138" t="s">
        <v>136</v>
      </c>
      <c r="E121" s="139" t="s">
        <v>750</v>
      </c>
      <c r="F121" s="140" t="s">
        <v>751</v>
      </c>
      <c r="G121" s="141" t="s">
        <v>152</v>
      </c>
      <c r="H121" s="142">
        <v>273</v>
      </c>
      <c r="I121" s="143"/>
      <c r="J121" s="144">
        <f>ROUND(I121*H121,2)</f>
        <v>0</v>
      </c>
      <c r="K121" s="140" t="s">
        <v>140</v>
      </c>
      <c r="L121" s="28"/>
      <c r="M121" s="145" t="s">
        <v>1</v>
      </c>
      <c r="N121" s="146" t="s">
        <v>36</v>
      </c>
      <c r="O121" s="47"/>
      <c r="P121" s="147">
        <f>O121*H121</f>
        <v>0</v>
      </c>
      <c r="Q121" s="147">
        <v>0</v>
      </c>
      <c r="R121" s="147">
        <f>Q121*H121</f>
        <v>0</v>
      </c>
      <c r="S121" s="147">
        <v>1.2999999999999999E-2</v>
      </c>
      <c r="T121" s="148">
        <f>S121*H121</f>
        <v>3.5489999999999999</v>
      </c>
      <c r="AR121" s="16" t="s">
        <v>133</v>
      </c>
      <c r="AT121" s="16" t="s">
        <v>136</v>
      </c>
      <c r="AU121" s="16" t="s">
        <v>75</v>
      </c>
      <c r="AY121" s="16" t="s">
        <v>132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6" t="s">
        <v>73</v>
      </c>
      <c r="BK121" s="149">
        <f>ROUND(I121*H121,2)</f>
        <v>0</v>
      </c>
      <c r="BL121" s="16" t="s">
        <v>133</v>
      </c>
      <c r="BM121" s="16" t="s">
        <v>752</v>
      </c>
    </row>
    <row r="122" spans="2:65" s="11" customFormat="1">
      <c r="B122" s="150"/>
      <c r="D122" s="151" t="s">
        <v>142</v>
      </c>
      <c r="E122" s="152" t="s">
        <v>1</v>
      </c>
      <c r="F122" s="153" t="s">
        <v>722</v>
      </c>
      <c r="H122" s="152" t="s">
        <v>1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2" t="s">
        <v>142</v>
      </c>
      <c r="AU122" s="152" t="s">
        <v>75</v>
      </c>
      <c r="AV122" s="11" t="s">
        <v>73</v>
      </c>
      <c r="AW122" s="11" t="s">
        <v>28</v>
      </c>
      <c r="AX122" s="11" t="s">
        <v>65</v>
      </c>
      <c r="AY122" s="152" t="s">
        <v>132</v>
      </c>
    </row>
    <row r="123" spans="2:65" s="12" customFormat="1">
      <c r="B123" s="158"/>
      <c r="D123" s="151" t="s">
        <v>142</v>
      </c>
      <c r="E123" s="159" t="s">
        <v>1</v>
      </c>
      <c r="F123" s="160" t="s">
        <v>723</v>
      </c>
      <c r="H123" s="161">
        <v>181.47</v>
      </c>
      <c r="I123" s="162"/>
      <c r="L123" s="158"/>
      <c r="M123" s="163"/>
      <c r="N123" s="164"/>
      <c r="O123" s="164"/>
      <c r="P123" s="164"/>
      <c r="Q123" s="164"/>
      <c r="R123" s="164"/>
      <c r="S123" s="164"/>
      <c r="T123" s="165"/>
      <c r="AT123" s="159" t="s">
        <v>142</v>
      </c>
      <c r="AU123" s="159" t="s">
        <v>75</v>
      </c>
      <c r="AV123" s="12" t="s">
        <v>75</v>
      </c>
      <c r="AW123" s="12" t="s">
        <v>28</v>
      </c>
      <c r="AX123" s="12" t="s">
        <v>65</v>
      </c>
      <c r="AY123" s="159" t="s">
        <v>132</v>
      </c>
    </row>
    <row r="124" spans="2:65" s="12" customFormat="1">
      <c r="B124" s="158"/>
      <c r="D124" s="151" t="s">
        <v>142</v>
      </c>
      <c r="E124" s="159" t="s">
        <v>1</v>
      </c>
      <c r="F124" s="160" t="s">
        <v>724</v>
      </c>
      <c r="H124" s="161">
        <v>-23.47</v>
      </c>
      <c r="I124" s="162"/>
      <c r="L124" s="158"/>
      <c r="M124" s="163"/>
      <c r="N124" s="164"/>
      <c r="O124" s="164"/>
      <c r="P124" s="164"/>
      <c r="Q124" s="164"/>
      <c r="R124" s="164"/>
      <c r="S124" s="164"/>
      <c r="T124" s="165"/>
      <c r="AT124" s="159" t="s">
        <v>142</v>
      </c>
      <c r="AU124" s="159" t="s">
        <v>75</v>
      </c>
      <c r="AV124" s="12" t="s">
        <v>75</v>
      </c>
      <c r="AW124" s="12" t="s">
        <v>28</v>
      </c>
      <c r="AX124" s="12" t="s">
        <v>65</v>
      </c>
      <c r="AY124" s="159" t="s">
        <v>132</v>
      </c>
    </row>
    <row r="125" spans="2:65" s="14" customFormat="1">
      <c r="B125" s="193"/>
      <c r="D125" s="151" t="s">
        <v>142</v>
      </c>
      <c r="E125" s="194" t="s">
        <v>1</v>
      </c>
      <c r="F125" s="195" t="s">
        <v>693</v>
      </c>
      <c r="H125" s="196">
        <v>158</v>
      </c>
      <c r="I125" s="197"/>
      <c r="L125" s="193"/>
      <c r="M125" s="198"/>
      <c r="N125" s="199"/>
      <c r="O125" s="199"/>
      <c r="P125" s="199"/>
      <c r="Q125" s="199"/>
      <c r="R125" s="199"/>
      <c r="S125" s="199"/>
      <c r="T125" s="200"/>
      <c r="AT125" s="194" t="s">
        <v>142</v>
      </c>
      <c r="AU125" s="194" t="s">
        <v>75</v>
      </c>
      <c r="AV125" s="14" t="s">
        <v>342</v>
      </c>
      <c r="AW125" s="14" t="s">
        <v>28</v>
      </c>
      <c r="AX125" s="14" t="s">
        <v>65</v>
      </c>
      <c r="AY125" s="194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725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726</v>
      </c>
      <c r="H127" s="161">
        <v>138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727</v>
      </c>
      <c r="H128" s="161">
        <v>-23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4" customFormat="1">
      <c r="B129" s="193"/>
      <c r="D129" s="151" t="s">
        <v>142</v>
      </c>
      <c r="E129" s="194" t="s">
        <v>1</v>
      </c>
      <c r="F129" s="195" t="s">
        <v>693</v>
      </c>
      <c r="H129" s="196">
        <v>115</v>
      </c>
      <c r="I129" s="197"/>
      <c r="L129" s="193"/>
      <c r="M129" s="198"/>
      <c r="N129" s="199"/>
      <c r="O129" s="199"/>
      <c r="P129" s="199"/>
      <c r="Q129" s="199"/>
      <c r="R129" s="199"/>
      <c r="S129" s="199"/>
      <c r="T129" s="200"/>
      <c r="AT129" s="194" t="s">
        <v>142</v>
      </c>
      <c r="AU129" s="194" t="s">
        <v>75</v>
      </c>
      <c r="AV129" s="14" t="s">
        <v>342</v>
      </c>
      <c r="AW129" s="14" t="s">
        <v>28</v>
      </c>
      <c r="AX129" s="14" t="s">
        <v>65</v>
      </c>
      <c r="AY129" s="194" t="s">
        <v>132</v>
      </c>
    </row>
    <row r="130" spans="2:65" s="13" customFormat="1">
      <c r="B130" s="166"/>
      <c r="D130" s="151" t="s">
        <v>142</v>
      </c>
      <c r="E130" s="167" t="s">
        <v>1</v>
      </c>
      <c r="F130" s="168" t="s">
        <v>146</v>
      </c>
      <c r="H130" s="169">
        <v>273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75</v>
      </c>
      <c r="AV130" s="13" t="s">
        <v>133</v>
      </c>
      <c r="AW130" s="13" t="s">
        <v>28</v>
      </c>
      <c r="AX130" s="13" t="s">
        <v>73</v>
      </c>
      <c r="AY130" s="167" t="s">
        <v>132</v>
      </c>
    </row>
    <row r="131" spans="2:65" s="10" customFormat="1" ht="22.9" customHeight="1">
      <c r="B131" s="124"/>
      <c r="D131" s="125" t="s">
        <v>64</v>
      </c>
      <c r="E131" s="135" t="s">
        <v>232</v>
      </c>
      <c r="F131" s="135" t="s">
        <v>233</v>
      </c>
      <c r="I131" s="127"/>
      <c r="J131" s="136">
        <f>BK131</f>
        <v>0</v>
      </c>
      <c r="L131" s="124"/>
      <c r="M131" s="129"/>
      <c r="N131" s="130"/>
      <c r="O131" s="130"/>
      <c r="P131" s="131">
        <f>SUM(P132:P136)</f>
        <v>0</v>
      </c>
      <c r="Q131" s="130"/>
      <c r="R131" s="131">
        <f>SUM(R132:R136)</f>
        <v>0</v>
      </c>
      <c r="S131" s="130"/>
      <c r="T131" s="132">
        <f>SUM(T132:T136)</f>
        <v>0</v>
      </c>
      <c r="AR131" s="125" t="s">
        <v>73</v>
      </c>
      <c r="AT131" s="133" t="s">
        <v>64</v>
      </c>
      <c r="AU131" s="133" t="s">
        <v>73</v>
      </c>
      <c r="AY131" s="125" t="s">
        <v>132</v>
      </c>
      <c r="BK131" s="134">
        <f>SUM(BK132:BK136)</f>
        <v>0</v>
      </c>
    </row>
    <row r="132" spans="2:65" s="1" customFormat="1" ht="16.5" customHeight="1">
      <c r="B132" s="137"/>
      <c r="C132" s="138" t="s">
        <v>234</v>
      </c>
      <c r="D132" s="138" t="s">
        <v>136</v>
      </c>
      <c r="E132" s="139" t="s">
        <v>235</v>
      </c>
      <c r="F132" s="140" t="s">
        <v>236</v>
      </c>
      <c r="G132" s="141" t="s">
        <v>139</v>
      </c>
      <c r="H132" s="142">
        <v>3.5489999999999999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6" t="s">
        <v>133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133</v>
      </c>
      <c r="BM132" s="16" t="s">
        <v>237</v>
      </c>
    </row>
    <row r="133" spans="2:65" s="1" customFormat="1" ht="16.5" customHeight="1">
      <c r="B133" s="137"/>
      <c r="C133" s="138" t="s">
        <v>238</v>
      </c>
      <c r="D133" s="138" t="s">
        <v>136</v>
      </c>
      <c r="E133" s="139" t="s">
        <v>239</v>
      </c>
      <c r="F133" s="140" t="s">
        <v>240</v>
      </c>
      <c r="G133" s="141" t="s">
        <v>139</v>
      </c>
      <c r="H133" s="142">
        <v>3.5489999999999999</v>
      </c>
      <c r="I133" s="143"/>
      <c r="J133" s="144">
        <f>ROUND(I133*H133,2)</f>
        <v>0</v>
      </c>
      <c r="K133" s="140" t="s">
        <v>140</v>
      </c>
      <c r="L133" s="28"/>
      <c r="M133" s="145" t="s">
        <v>1</v>
      </c>
      <c r="N133" s="146" t="s">
        <v>36</v>
      </c>
      <c r="O133" s="47"/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AR133" s="16" t="s">
        <v>133</v>
      </c>
      <c r="AT133" s="16" t="s">
        <v>136</v>
      </c>
      <c r="AU133" s="16" t="s">
        <v>75</v>
      </c>
      <c r="AY133" s="16" t="s">
        <v>132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73</v>
      </c>
      <c r="BK133" s="149">
        <f>ROUND(I133*H133,2)</f>
        <v>0</v>
      </c>
      <c r="BL133" s="16" t="s">
        <v>133</v>
      </c>
      <c r="BM133" s="16" t="s">
        <v>241</v>
      </c>
    </row>
    <row r="134" spans="2:65" s="1" customFormat="1" ht="16.5" customHeight="1">
      <c r="B134" s="137"/>
      <c r="C134" s="138" t="s">
        <v>242</v>
      </c>
      <c r="D134" s="138" t="s">
        <v>136</v>
      </c>
      <c r="E134" s="139" t="s">
        <v>243</v>
      </c>
      <c r="F134" s="140" t="s">
        <v>244</v>
      </c>
      <c r="G134" s="141" t="s">
        <v>139</v>
      </c>
      <c r="H134" s="142">
        <v>31.940999999999999</v>
      </c>
      <c r="I134" s="143"/>
      <c r="J134" s="144">
        <f>ROUND(I134*H134,2)</f>
        <v>0</v>
      </c>
      <c r="K134" s="140" t="s">
        <v>140</v>
      </c>
      <c r="L134" s="28"/>
      <c r="M134" s="145" t="s">
        <v>1</v>
      </c>
      <c r="N134" s="146" t="s">
        <v>36</v>
      </c>
      <c r="O134" s="47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6" t="s">
        <v>133</v>
      </c>
      <c r="AT134" s="16" t="s">
        <v>136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133</v>
      </c>
      <c r="BM134" s="16" t="s">
        <v>245</v>
      </c>
    </row>
    <row r="135" spans="2:65" s="12" customFormat="1">
      <c r="B135" s="158"/>
      <c r="D135" s="151" t="s">
        <v>142</v>
      </c>
      <c r="E135" s="159" t="s">
        <v>1</v>
      </c>
      <c r="F135" s="160" t="s">
        <v>753</v>
      </c>
      <c r="H135" s="161">
        <v>31.940999999999999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247</v>
      </c>
      <c r="D136" s="138" t="s">
        <v>136</v>
      </c>
      <c r="E136" s="139" t="s">
        <v>248</v>
      </c>
      <c r="F136" s="140" t="s">
        <v>249</v>
      </c>
      <c r="G136" s="141" t="s">
        <v>139</v>
      </c>
      <c r="H136" s="142">
        <v>3.5489999999999999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133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133</v>
      </c>
      <c r="BM136" s="16" t="s">
        <v>250</v>
      </c>
    </row>
    <row r="137" spans="2:65" s="10" customFormat="1" ht="22.9" customHeight="1">
      <c r="B137" s="124"/>
      <c r="D137" s="125" t="s">
        <v>64</v>
      </c>
      <c r="E137" s="135" t="s">
        <v>251</v>
      </c>
      <c r="F137" s="135" t="s">
        <v>252</v>
      </c>
      <c r="I137" s="127"/>
      <c r="J137" s="136">
        <f>BK137</f>
        <v>0</v>
      </c>
      <c r="L137" s="124"/>
      <c r="M137" s="129"/>
      <c r="N137" s="130"/>
      <c r="O137" s="130"/>
      <c r="P137" s="131">
        <f>P138</f>
        <v>0</v>
      </c>
      <c r="Q137" s="130"/>
      <c r="R137" s="131">
        <f>R138</f>
        <v>0</v>
      </c>
      <c r="S137" s="130"/>
      <c r="T137" s="132">
        <f>T138</f>
        <v>0</v>
      </c>
      <c r="AR137" s="125" t="s">
        <v>73</v>
      </c>
      <c r="AT137" s="133" t="s">
        <v>64</v>
      </c>
      <c r="AU137" s="133" t="s">
        <v>73</v>
      </c>
      <c r="AY137" s="125" t="s">
        <v>132</v>
      </c>
      <c r="BK137" s="134">
        <f>BK138</f>
        <v>0</v>
      </c>
    </row>
    <row r="138" spans="2:65" s="1" customFormat="1" ht="16.5" customHeight="1">
      <c r="B138" s="137"/>
      <c r="C138" s="138" t="s">
        <v>253</v>
      </c>
      <c r="D138" s="138" t="s">
        <v>136</v>
      </c>
      <c r="E138" s="139" t="s">
        <v>254</v>
      </c>
      <c r="F138" s="140" t="s">
        <v>255</v>
      </c>
      <c r="G138" s="141" t="s">
        <v>139</v>
      </c>
      <c r="H138" s="142">
        <v>7.1779999999999999</v>
      </c>
      <c r="I138" s="143"/>
      <c r="J138" s="144">
        <f>ROUND(I138*H138,2)</f>
        <v>0</v>
      </c>
      <c r="K138" s="140" t="s">
        <v>140</v>
      </c>
      <c r="L138" s="28"/>
      <c r="M138" s="188" t="s">
        <v>1</v>
      </c>
      <c r="N138" s="189" t="s">
        <v>36</v>
      </c>
      <c r="O138" s="190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AR138" s="16" t="s">
        <v>133</v>
      </c>
      <c r="AT138" s="16" t="s">
        <v>136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133</v>
      </c>
      <c r="BM138" s="16" t="s">
        <v>256</v>
      </c>
    </row>
    <row r="139" spans="2:65" s="1" customFormat="1" ht="6.95" customHeight="1">
      <c r="B139" s="37"/>
      <c r="C139" s="38"/>
      <c r="D139" s="38"/>
      <c r="E139" s="38"/>
      <c r="F139" s="38"/>
      <c r="G139" s="38"/>
      <c r="H139" s="38"/>
      <c r="I139" s="98"/>
      <c r="J139" s="38"/>
      <c r="K139" s="38"/>
      <c r="L139" s="28"/>
    </row>
  </sheetData>
  <autoFilter ref="C83:K138"/>
  <mergeCells count="12">
    <mergeCell ref="E50:H50"/>
    <mergeCell ref="E74:H74"/>
    <mergeCell ref="E76:H76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7"/>
  <sheetViews>
    <sheetView showGridLines="0" topLeftCell="A38" workbookViewId="0">
      <selection activeCell="I75" sqref="I7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754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ROUND(J83,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ROUND((SUM(BE83:BE116)),  2)</f>
        <v>0</v>
      </c>
      <c r="I33" s="90">
        <v>0.21</v>
      </c>
      <c r="J33" s="89">
        <f>ROUND(((SUM(BE83:BE116))*I33),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ROUND((SUM(BF83:BF116)),  2)</f>
        <v>0</v>
      </c>
      <c r="I34" s="90">
        <v>0.15</v>
      </c>
      <c r="J34" s="89">
        <f>ROUND(((SUM(BF83:BF116))*I34),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ROUND((SUM(BG83:BG116)),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ROUND((SUM(BH83:BH116)),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ROUND((SUM(BI83:BI116)),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06 - SO 06-Zateplení podlah  ve 3np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J83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111</v>
      </c>
      <c r="E60" s="106"/>
      <c r="F60" s="106"/>
      <c r="G60" s="106"/>
      <c r="H60" s="106"/>
      <c r="I60" s="107"/>
      <c r="J60" s="108">
        <f>J84</f>
        <v>0</v>
      </c>
      <c r="L60" s="104"/>
    </row>
    <row r="61" spans="2:47" s="8" customFormat="1" ht="19.899999999999999" customHeight="1">
      <c r="B61" s="109"/>
      <c r="D61" s="110" t="s">
        <v>428</v>
      </c>
      <c r="E61" s="111"/>
      <c r="F61" s="111"/>
      <c r="G61" s="111"/>
      <c r="H61" s="111"/>
      <c r="I61" s="112"/>
      <c r="J61" s="113">
        <f>J85</f>
        <v>0</v>
      </c>
      <c r="L61" s="109"/>
    </row>
    <row r="62" spans="2:47" s="8" customFormat="1" ht="19.899999999999999" customHeight="1">
      <c r="B62" s="109"/>
      <c r="D62" s="110" t="s">
        <v>430</v>
      </c>
      <c r="E62" s="111"/>
      <c r="F62" s="111"/>
      <c r="G62" s="111"/>
      <c r="H62" s="111"/>
      <c r="I62" s="112"/>
      <c r="J62" s="113">
        <f>J98</f>
        <v>0</v>
      </c>
      <c r="L62" s="109"/>
    </row>
    <row r="63" spans="2:47" s="8" customFormat="1" ht="19.899999999999999" customHeight="1">
      <c r="B63" s="109"/>
      <c r="D63" s="110" t="s">
        <v>112</v>
      </c>
      <c r="E63" s="111"/>
      <c r="F63" s="111"/>
      <c r="G63" s="111"/>
      <c r="H63" s="111"/>
      <c r="I63" s="112"/>
      <c r="J63" s="113">
        <f>J113</f>
        <v>0</v>
      </c>
      <c r="L63" s="109"/>
    </row>
    <row r="64" spans="2:47" s="1" customFormat="1" ht="21.75" customHeight="1">
      <c r="B64" s="28"/>
      <c r="I64" s="82"/>
      <c r="L64" s="28"/>
    </row>
    <row r="65" spans="2:12" s="1" customFormat="1" ht="6.95" customHeight="1">
      <c r="B65" s="37"/>
      <c r="C65" s="38"/>
      <c r="D65" s="38"/>
      <c r="E65" s="38"/>
      <c r="F65" s="38"/>
      <c r="G65" s="38"/>
      <c r="H65" s="38"/>
      <c r="I65" s="98"/>
      <c r="J65" s="38"/>
      <c r="K65" s="38"/>
      <c r="L65" s="28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99"/>
      <c r="J69" s="40"/>
      <c r="K69" s="40"/>
      <c r="L69" s="28"/>
    </row>
    <row r="70" spans="2:12" s="1" customFormat="1" ht="24.95" customHeight="1">
      <c r="B70" s="28"/>
      <c r="C70" s="20" t="s">
        <v>117</v>
      </c>
      <c r="I70" s="82"/>
      <c r="L70" s="28"/>
    </row>
    <row r="71" spans="2:12" s="1" customFormat="1" ht="6.95" customHeight="1">
      <c r="B71" s="28"/>
      <c r="I71" s="82"/>
      <c r="L71" s="28"/>
    </row>
    <row r="72" spans="2:12" s="1" customFormat="1" ht="12" customHeight="1">
      <c r="B72" s="28"/>
      <c r="C72" s="25" t="s">
        <v>16</v>
      </c>
      <c r="I72" s="82"/>
      <c r="L72" s="28"/>
    </row>
    <row r="73" spans="2:12" s="1" customFormat="1" ht="16.5" customHeight="1">
      <c r="B73" s="28"/>
      <c r="E73" s="258" t="str">
        <f>E7</f>
        <v>SOB Křižanovice, oprava objektu č.p. 35</v>
      </c>
      <c r="F73" s="259"/>
      <c r="G73" s="259"/>
      <c r="H73" s="259"/>
      <c r="I73" s="82"/>
      <c r="L73" s="28"/>
    </row>
    <row r="74" spans="2:12" s="1" customFormat="1" ht="12" customHeight="1">
      <c r="B74" s="28"/>
      <c r="C74" s="25" t="s">
        <v>98</v>
      </c>
      <c r="I74" s="82"/>
      <c r="L74" s="28"/>
    </row>
    <row r="75" spans="2:12" s="1" customFormat="1" ht="16.5" customHeight="1">
      <c r="B75" s="28"/>
      <c r="E75" s="246" t="str">
        <f>E9</f>
        <v>06 - SO 06-Zateplení podlah  ve 3np</v>
      </c>
      <c r="F75" s="257"/>
      <c r="G75" s="257"/>
      <c r="H75" s="257"/>
      <c r="I75" s="82"/>
      <c r="L75" s="28"/>
    </row>
    <row r="76" spans="2:12" s="1" customFormat="1" ht="6.95" customHeight="1">
      <c r="B76" s="28"/>
      <c r="I76" s="82"/>
      <c r="L76" s="28"/>
    </row>
    <row r="77" spans="2:12" s="1" customFormat="1" ht="12" customHeight="1">
      <c r="B77" s="28"/>
      <c r="C77" s="25" t="s">
        <v>19</v>
      </c>
      <c r="F77" s="16" t="str">
        <f>F12</f>
        <v>Křižanovice</v>
      </c>
      <c r="I77" s="83" t="s">
        <v>21</v>
      </c>
      <c r="J77" s="44" t="str">
        <f>IF(J12="","",J12)</f>
        <v>8. 1. 2019</v>
      </c>
      <c r="L77" s="28"/>
    </row>
    <row r="78" spans="2:12" s="1" customFormat="1" ht="6.95" customHeight="1">
      <c r="B78" s="28"/>
      <c r="I78" s="82"/>
      <c r="L78" s="28"/>
    </row>
    <row r="79" spans="2:12" s="1" customFormat="1" ht="13.7" customHeight="1">
      <c r="B79" s="28"/>
      <c r="C79" s="25" t="s">
        <v>23</v>
      </c>
      <c r="F79" s="16" t="str">
        <f>E15</f>
        <v>Povodí Labe, státní podnik, Víta Nejedlého 951, 500 03 Hradec Králové</v>
      </c>
      <c r="I79" s="83" t="s">
        <v>27</v>
      </c>
      <c r="J79" s="214" t="s">
        <v>931</v>
      </c>
      <c r="L79" s="28"/>
    </row>
    <row r="80" spans="2:12" s="1" customFormat="1" ht="13.7" customHeight="1">
      <c r="B80" s="28"/>
      <c r="C80" s="25" t="s">
        <v>26</v>
      </c>
      <c r="F80" s="16" t="str">
        <f>IF(E18="","",E18)</f>
        <v>Bude vybrán na základě výběrového řízení</v>
      </c>
      <c r="I80" s="83" t="s">
        <v>29</v>
      </c>
      <c r="J80" s="214" t="s">
        <v>930</v>
      </c>
      <c r="L80" s="28"/>
    </row>
    <row r="81" spans="2:65" s="1" customFormat="1" ht="10.35" customHeight="1">
      <c r="B81" s="28"/>
      <c r="I81" s="82"/>
      <c r="L81" s="28"/>
    </row>
    <row r="82" spans="2:65" s="9" customFormat="1" ht="29.25" customHeight="1">
      <c r="B82" s="114"/>
      <c r="C82" s="115" t="s">
        <v>118</v>
      </c>
      <c r="D82" s="116" t="s">
        <v>50</v>
      </c>
      <c r="E82" s="116" t="s">
        <v>46</v>
      </c>
      <c r="F82" s="116" t="s">
        <v>47</v>
      </c>
      <c r="G82" s="116" t="s">
        <v>119</v>
      </c>
      <c r="H82" s="116" t="s">
        <v>120</v>
      </c>
      <c r="I82" s="117" t="s">
        <v>121</v>
      </c>
      <c r="J82" s="118" t="s">
        <v>102</v>
      </c>
      <c r="K82" s="119" t="s">
        <v>122</v>
      </c>
      <c r="L82" s="114"/>
      <c r="M82" s="51" t="s">
        <v>1</v>
      </c>
      <c r="N82" s="52" t="s">
        <v>35</v>
      </c>
      <c r="O82" s="52" t="s">
        <v>123</v>
      </c>
      <c r="P82" s="52" t="s">
        <v>124</v>
      </c>
      <c r="Q82" s="52" t="s">
        <v>125</v>
      </c>
      <c r="R82" s="52" t="s">
        <v>126</v>
      </c>
      <c r="S82" s="52" t="s">
        <v>127</v>
      </c>
      <c r="T82" s="53" t="s">
        <v>128</v>
      </c>
    </row>
    <row r="83" spans="2:65" s="1" customFormat="1" ht="22.9" customHeight="1">
      <c r="B83" s="28"/>
      <c r="C83" s="56" t="s">
        <v>129</v>
      </c>
      <c r="I83" s="82"/>
      <c r="J83" s="120">
        <f>BK83</f>
        <v>0</v>
      </c>
      <c r="L83" s="28"/>
      <c r="M83" s="54"/>
      <c r="N83" s="45"/>
      <c r="O83" s="45"/>
      <c r="P83" s="121">
        <f>P84</f>
        <v>0</v>
      </c>
      <c r="Q83" s="45"/>
      <c r="R83" s="121">
        <f>R84</f>
        <v>1.1373293600000001</v>
      </c>
      <c r="S83" s="45"/>
      <c r="T83" s="122">
        <f>T84</f>
        <v>0</v>
      </c>
      <c r="AT83" s="16" t="s">
        <v>64</v>
      </c>
      <c r="AU83" s="16" t="s">
        <v>104</v>
      </c>
      <c r="BK83" s="123">
        <f>BK84</f>
        <v>0</v>
      </c>
    </row>
    <row r="84" spans="2:65" s="10" customFormat="1" ht="25.9" customHeight="1">
      <c r="B84" s="124"/>
      <c r="D84" s="125" t="s">
        <v>64</v>
      </c>
      <c r="E84" s="126" t="s">
        <v>257</v>
      </c>
      <c r="F84" s="126" t="s">
        <v>258</v>
      </c>
      <c r="I84" s="127"/>
      <c r="J84" s="128">
        <f>BK84</f>
        <v>0</v>
      </c>
      <c r="L84" s="124"/>
      <c r="M84" s="129"/>
      <c r="N84" s="130"/>
      <c r="O84" s="130"/>
      <c r="P84" s="131">
        <f>P85+P98+P113</f>
        <v>0</v>
      </c>
      <c r="Q84" s="130"/>
      <c r="R84" s="131">
        <f>R85+R98+R113</f>
        <v>1.1373293600000001</v>
      </c>
      <c r="S84" s="130"/>
      <c r="T84" s="132">
        <f>T85+T98+T113</f>
        <v>0</v>
      </c>
      <c r="AR84" s="125" t="s">
        <v>75</v>
      </c>
      <c r="AT84" s="133" t="s">
        <v>64</v>
      </c>
      <c r="AU84" s="133" t="s">
        <v>65</v>
      </c>
      <c r="AY84" s="125" t="s">
        <v>132</v>
      </c>
      <c r="BK84" s="134">
        <f>BK85+BK98+BK113</f>
        <v>0</v>
      </c>
    </row>
    <row r="85" spans="2:65" s="10" customFormat="1" ht="22.9" customHeight="1">
      <c r="B85" s="124"/>
      <c r="D85" s="125" t="s">
        <v>64</v>
      </c>
      <c r="E85" s="135" t="s">
        <v>509</v>
      </c>
      <c r="F85" s="135" t="s">
        <v>510</v>
      </c>
      <c r="I85" s="127"/>
      <c r="J85" s="136">
        <f>BK85</f>
        <v>0</v>
      </c>
      <c r="L85" s="124"/>
      <c r="M85" s="129"/>
      <c r="N85" s="130"/>
      <c r="O85" s="130"/>
      <c r="P85" s="131">
        <f>SUM(P86:P97)</f>
        <v>0</v>
      </c>
      <c r="Q85" s="130"/>
      <c r="R85" s="131">
        <f>SUM(R86:R97)</f>
        <v>0.35249999999999998</v>
      </c>
      <c r="S85" s="130"/>
      <c r="T85" s="132">
        <f>SUM(T86:T97)</f>
        <v>0</v>
      </c>
      <c r="AR85" s="125" t="s">
        <v>75</v>
      </c>
      <c r="AT85" s="133" t="s">
        <v>64</v>
      </c>
      <c r="AU85" s="133" t="s">
        <v>73</v>
      </c>
      <c r="AY85" s="125" t="s">
        <v>132</v>
      </c>
      <c r="BK85" s="134">
        <f>SUM(BK86:BK97)</f>
        <v>0</v>
      </c>
    </row>
    <row r="86" spans="2:65" s="1" customFormat="1" ht="16.5" customHeight="1">
      <c r="B86" s="137"/>
      <c r="C86" s="138" t="s">
        <v>755</v>
      </c>
      <c r="D86" s="138" t="s">
        <v>136</v>
      </c>
      <c r="E86" s="139" t="s">
        <v>756</v>
      </c>
      <c r="F86" s="140" t="s">
        <v>757</v>
      </c>
      <c r="G86" s="141" t="s">
        <v>152</v>
      </c>
      <c r="H86" s="142">
        <v>60</v>
      </c>
      <c r="I86" s="143"/>
      <c r="J86" s="144">
        <f>ROUND(I86*H86,2)</f>
        <v>0</v>
      </c>
      <c r="K86" s="140" t="s">
        <v>140</v>
      </c>
      <c r="L86" s="28"/>
      <c r="M86" s="145" t="s">
        <v>1</v>
      </c>
      <c r="N86" s="146" t="s">
        <v>36</v>
      </c>
      <c r="O86" s="47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AR86" s="16" t="s">
        <v>184</v>
      </c>
      <c r="AT86" s="16" t="s">
        <v>136</v>
      </c>
      <c r="AU86" s="16" t="s">
        <v>75</v>
      </c>
      <c r="AY86" s="16" t="s">
        <v>132</v>
      </c>
      <c r="BE86" s="149">
        <f>IF(N86="základní",J86,0)</f>
        <v>0</v>
      </c>
      <c r="BF86" s="149">
        <f>IF(N86="snížená",J86,0)</f>
        <v>0</v>
      </c>
      <c r="BG86" s="149">
        <f>IF(N86="zákl. přenesená",J86,0)</f>
        <v>0</v>
      </c>
      <c r="BH86" s="149">
        <f>IF(N86="sníž. přenesená",J86,0)</f>
        <v>0</v>
      </c>
      <c r="BI86" s="149">
        <f>IF(N86="nulová",J86,0)</f>
        <v>0</v>
      </c>
      <c r="BJ86" s="16" t="s">
        <v>73</v>
      </c>
      <c r="BK86" s="149">
        <f>ROUND(I86*H86,2)</f>
        <v>0</v>
      </c>
      <c r="BL86" s="16" t="s">
        <v>184</v>
      </c>
      <c r="BM86" s="16" t="s">
        <v>758</v>
      </c>
    </row>
    <row r="87" spans="2:65" s="11" customFormat="1">
      <c r="B87" s="150"/>
      <c r="D87" s="151" t="s">
        <v>142</v>
      </c>
      <c r="E87" s="152" t="s">
        <v>1</v>
      </c>
      <c r="F87" s="153" t="s">
        <v>759</v>
      </c>
      <c r="H87" s="152" t="s">
        <v>1</v>
      </c>
      <c r="I87" s="154"/>
      <c r="L87" s="150"/>
      <c r="M87" s="155"/>
      <c r="N87" s="156"/>
      <c r="O87" s="156"/>
      <c r="P87" s="156"/>
      <c r="Q87" s="156"/>
      <c r="R87" s="156"/>
      <c r="S87" s="156"/>
      <c r="T87" s="157"/>
      <c r="AT87" s="152" t="s">
        <v>142</v>
      </c>
      <c r="AU87" s="152" t="s">
        <v>75</v>
      </c>
      <c r="AV87" s="11" t="s">
        <v>73</v>
      </c>
      <c r="AW87" s="11" t="s">
        <v>28</v>
      </c>
      <c r="AX87" s="11" t="s">
        <v>65</v>
      </c>
      <c r="AY87" s="152" t="s">
        <v>132</v>
      </c>
    </row>
    <row r="88" spans="2:65" s="12" customFormat="1">
      <c r="B88" s="158"/>
      <c r="D88" s="151" t="s">
        <v>142</v>
      </c>
      <c r="E88" s="159" t="s">
        <v>1</v>
      </c>
      <c r="F88" s="160" t="s">
        <v>760</v>
      </c>
      <c r="H88" s="161">
        <v>60</v>
      </c>
      <c r="I88" s="162"/>
      <c r="L88" s="158"/>
      <c r="M88" s="163"/>
      <c r="N88" s="164"/>
      <c r="O88" s="164"/>
      <c r="P88" s="164"/>
      <c r="Q88" s="164"/>
      <c r="R88" s="164"/>
      <c r="S88" s="164"/>
      <c r="T88" s="165"/>
      <c r="AT88" s="159" t="s">
        <v>142</v>
      </c>
      <c r="AU88" s="159" t="s">
        <v>75</v>
      </c>
      <c r="AV88" s="12" t="s">
        <v>75</v>
      </c>
      <c r="AW88" s="12" t="s">
        <v>28</v>
      </c>
      <c r="AX88" s="12" t="s">
        <v>73</v>
      </c>
      <c r="AY88" s="159" t="s">
        <v>132</v>
      </c>
    </row>
    <row r="89" spans="2:65" s="1" customFormat="1" ht="16.5" customHeight="1">
      <c r="B89" s="137"/>
      <c r="C89" s="174" t="s">
        <v>761</v>
      </c>
      <c r="D89" s="174" t="s">
        <v>168</v>
      </c>
      <c r="E89" s="175" t="s">
        <v>762</v>
      </c>
      <c r="F89" s="176" t="s">
        <v>763</v>
      </c>
      <c r="G89" s="177" t="s">
        <v>139</v>
      </c>
      <c r="H89" s="178">
        <v>1.7999999999999999E-2</v>
      </c>
      <c r="I89" s="179"/>
      <c r="J89" s="180">
        <f>ROUND(I89*H89,2)</f>
        <v>0</v>
      </c>
      <c r="K89" s="176" t="s">
        <v>140</v>
      </c>
      <c r="L89" s="181"/>
      <c r="M89" s="182" t="s">
        <v>1</v>
      </c>
      <c r="N89" s="183" t="s">
        <v>36</v>
      </c>
      <c r="O89" s="47"/>
      <c r="P89" s="147">
        <f>O89*H89</f>
        <v>0</v>
      </c>
      <c r="Q89" s="147">
        <v>1</v>
      </c>
      <c r="R89" s="147">
        <f>Q89*H89</f>
        <v>1.7999999999999999E-2</v>
      </c>
      <c r="S89" s="147">
        <v>0</v>
      </c>
      <c r="T89" s="148">
        <f>S89*H89</f>
        <v>0</v>
      </c>
      <c r="AR89" s="16" t="s">
        <v>271</v>
      </c>
      <c r="AT89" s="16" t="s">
        <v>168</v>
      </c>
      <c r="AU89" s="16" t="s">
        <v>75</v>
      </c>
      <c r="AY89" s="16" t="s">
        <v>132</v>
      </c>
      <c r="BE89" s="149">
        <f>IF(N89="základní",J89,0)</f>
        <v>0</v>
      </c>
      <c r="BF89" s="149">
        <f>IF(N89="snížená",J89,0)</f>
        <v>0</v>
      </c>
      <c r="BG89" s="149">
        <f>IF(N89="zákl. přenesená",J89,0)</f>
        <v>0</v>
      </c>
      <c r="BH89" s="149">
        <f>IF(N89="sníž. přenesená",J89,0)</f>
        <v>0</v>
      </c>
      <c r="BI89" s="149">
        <f>IF(N89="nulová",J89,0)</f>
        <v>0</v>
      </c>
      <c r="BJ89" s="16" t="s">
        <v>73</v>
      </c>
      <c r="BK89" s="149">
        <f>ROUND(I89*H89,2)</f>
        <v>0</v>
      </c>
      <c r="BL89" s="16" t="s">
        <v>184</v>
      </c>
      <c r="BM89" s="16" t="s">
        <v>764</v>
      </c>
    </row>
    <row r="90" spans="2:65" s="12" customFormat="1">
      <c r="B90" s="158"/>
      <c r="D90" s="151" t="s">
        <v>142</v>
      </c>
      <c r="E90" s="159" t="s">
        <v>1</v>
      </c>
      <c r="F90" s="160" t="s">
        <v>765</v>
      </c>
      <c r="H90" s="161">
        <v>1.7999999999999999E-2</v>
      </c>
      <c r="I90" s="162"/>
      <c r="L90" s="158"/>
      <c r="M90" s="163"/>
      <c r="N90" s="164"/>
      <c r="O90" s="164"/>
      <c r="P90" s="164"/>
      <c r="Q90" s="164"/>
      <c r="R90" s="164"/>
      <c r="S90" s="164"/>
      <c r="T90" s="165"/>
      <c r="AT90" s="159" t="s">
        <v>142</v>
      </c>
      <c r="AU90" s="159" t="s">
        <v>75</v>
      </c>
      <c r="AV90" s="12" t="s">
        <v>75</v>
      </c>
      <c r="AW90" s="12" t="s">
        <v>28</v>
      </c>
      <c r="AX90" s="12" t="s">
        <v>73</v>
      </c>
      <c r="AY90" s="159" t="s">
        <v>132</v>
      </c>
    </row>
    <row r="91" spans="2:65" s="1" customFormat="1" ht="16.5" customHeight="1">
      <c r="B91" s="137"/>
      <c r="C91" s="138" t="s">
        <v>517</v>
      </c>
      <c r="D91" s="138" t="s">
        <v>136</v>
      </c>
      <c r="E91" s="139" t="s">
        <v>518</v>
      </c>
      <c r="F91" s="140" t="s">
        <v>519</v>
      </c>
      <c r="G91" s="141" t="s">
        <v>152</v>
      </c>
      <c r="H91" s="142">
        <v>60</v>
      </c>
      <c r="I91" s="143"/>
      <c r="J91" s="144">
        <f>ROUND(I91*H91,2)</f>
        <v>0</v>
      </c>
      <c r="K91" s="140" t="s">
        <v>140</v>
      </c>
      <c r="L91" s="28"/>
      <c r="M91" s="145" t="s">
        <v>1</v>
      </c>
      <c r="N91" s="146" t="s">
        <v>36</v>
      </c>
      <c r="O91" s="47"/>
      <c r="P91" s="147">
        <f>O91*H91</f>
        <v>0</v>
      </c>
      <c r="Q91" s="147">
        <v>4.0000000000000002E-4</v>
      </c>
      <c r="R91" s="147">
        <f>Q91*H91</f>
        <v>2.4E-2</v>
      </c>
      <c r="S91" s="147">
        <v>0</v>
      </c>
      <c r="T91" s="148">
        <f>S91*H91</f>
        <v>0</v>
      </c>
      <c r="AR91" s="16" t="s">
        <v>184</v>
      </c>
      <c r="AT91" s="16" t="s">
        <v>136</v>
      </c>
      <c r="AU91" s="16" t="s">
        <v>75</v>
      </c>
      <c r="AY91" s="16" t="s">
        <v>132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16" t="s">
        <v>73</v>
      </c>
      <c r="BK91" s="149">
        <f>ROUND(I91*H91,2)</f>
        <v>0</v>
      </c>
      <c r="BL91" s="16" t="s">
        <v>184</v>
      </c>
      <c r="BM91" s="16" t="s">
        <v>520</v>
      </c>
    </row>
    <row r="92" spans="2:65" s="11" customFormat="1">
      <c r="B92" s="150"/>
      <c r="D92" s="151" t="s">
        <v>142</v>
      </c>
      <c r="E92" s="152" t="s">
        <v>1</v>
      </c>
      <c r="F92" s="153" t="s">
        <v>766</v>
      </c>
      <c r="H92" s="152" t="s">
        <v>1</v>
      </c>
      <c r="I92" s="154"/>
      <c r="L92" s="150"/>
      <c r="M92" s="155"/>
      <c r="N92" s="156"/>
      <c r="O92" s="156"/>
      <c r="P92" s="156"/>
      <c r="Q92" s="156"/>
      <c r="R92" s="156"/>
      <c r="S92" s="156"/>
      <c r="T92" s="157"/>
      <c r="AT92" s="152" t="s">
        <v>142</v>
      </c>
      <c r="AU92" s="152" t="s">
        <v>75</v>
      </c>
      <c r="AV92" s="11" t="s">
        <v>73</v>
      </c>
      <c r="AW92" s="11" t="s">
        <v>28</v>
      </c>
      <c r="AX92" s="11" t="s">
        <v>65</v>
      </c>
      <c r="AY92" s="152" t="s">
        <v>132</v>
      </c>
    </row>
    <row r="93" spans="2:65" s="12" customFormat="1">
      <c r="B93" s="158"/>
      <c r="D93" s="151" t="s">
        <v>142</v>
      </c>
      <c r="E93" s="159" t="s">
        <v>1</v>
      </c>
      <c r="F93" s="160" t="s">
        <v>200</v>
      </c>
      <c r="H93" s="161">
        <v>60</v>
      </c>
      <c r="I93" s="162"/>
      <c r="L93" s="158"/>
      <c r="M93" s="163"/>
      <c r="N93" s="164"/>
      <c r="O93" s="164"/>
      <c r="P93" s="164"/>
      <c r="Q93" s="164"/>
      <c r="R93" s="164"/>
      <c r="S93" s="164"/>
      <c r="T93" s="165"/>
      <c r="AT93" s="159" t="s">
        <v>142</v>
      </c>
      <c r="AU93" s="159" t="s">
        <v>75</v>
      </c>
      <c r="AV93" s="12" t="s">
        <v>75</v>
      </c>
      <c r="AW93" s="12" t="s">
        <v>28</v>
      </c>
      <c r="AX93" s="12" t="s">
        <v>65</v>
      </c>
      <c r="AY93" s="159" t="s">
        <v>132</v>
      </c>
    </row>
    <row r="94" spans="2:65" s="13" customFormat="1">
      <c r="B94" s="166"/>
      <c r="D94" s="151" t="s">
        <v>142</v>
      </c>
      <c r="E94" s="167" t="s">
        <v>1</v>
      </c>
      <c r="F94" s="168" t="s">
        <v>146</v>
      </c>
      <c r="H94" s="169">
        <v>60</v>
      </c>
      <c r="I94" s="170"/>
      <c r="L94" s="166"/>
      <c r="M94" s="171"/>
      <c r="N94" s="172"/>
      <c r="O94" s="172"/>
      <c r="P94" s="172"/>
      <c r="Q94" s="172"/>
      <c r="R94" s="172"/>
      <c r="S94" s="172"/>
      <c r="T94" s="173"/>
      <c r="AT94" s="167" t="s">
        <v>142</v>
      </c>
      <c r="AU94" s="167" t="s">
        <v>75</v>
      </c>
      <c r="AV94" s="13" t="s">
        <v>133</v>
      </c>
      <c r="AW94" s="13" t="s">
        <v>28</v>
      </c>
      <c r="AX94" s="13" t="s">
        <v>73</v>
      </c>
      <c r="AY94" s="167" t="s">
        <v>132</v>
      </c>
    </row>
    <row r="95" spans="2:65" s="1" customFormat="1" ht="16.5" customHeight="1">
      <c r="B95" s="137"/>
      <c r="C95" s="174" t="s">
        <v>521</v>
      </c>
      <c r="D95" s="174" t="s">
        <v>168</v>
      </c>
      <c r="E95" s="175" t="s">
        <v>522</v>
      </c>
      <c r="F95" s="176" t="s">
        <v>523</v>
      </c>
      <c r="G95" s="177" t="s">
        <v>152</v>
      </c>
      <c r="H95" s="178">
        <v>69</v>
      </c>
      <c r="I95" s="179"/>
      <c r="J95" s="180">
        <f>ROUND(I95*H95,2)</f>
        <v>0</v>
      </c>
      <c r="K95" s="176" t="s">
        <v>1</v>
      </c>
      <c r="L95" s="181"/>
      <c r="M95" s="182" t="s">
        <v>1</v>
      </c>
      <c r="N95" s="183" t="s">
        <v>36</v>
      </c>
      <c r="O95" s="47"/>
      <c r="P95" s="147">
        <f>O95*H95</f>
        <v>0</v>
      </c>
      <c r="Q95" s="147">
        <v>4.4999999999999997E-3</v>
      </c>
      <c r="R95" s="147">
        <f>Q95*H95</f>
        <v>0.3105</v>
      </c>
      <c r="S95" s="147">
        <v>0</v>
      </c>
      <c r="T95" s="148">
        <f>S95*H95</f>
        <v>0</v>
      </c>
      <c r="AR95" s="16" t="s">
        <v>271</v>
      </c>
      <c r="AT95" s="16" t="s">
        <v>168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184</v>
      </c>
      <c r="BM95" s="16" t="s">
        <v>524</v>
      </c>
    </row>
    <row r="96" spans="2:65" s="12" customFormat="1">
      <c r="B96" s="158"/>
      <c r="D96" s="151" t="s">
        <v>142</v>
      </c>
      <c r="E96" s="159" t="s">
        <v>1</v>
      </c>
      <c r="F96" s="160" t="s">
        <v>767</v>
      </c>
      <c r="H96" s="161">
        <v>69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73</v>
      </c>
      <c r="AY96" s="159" t="s">
        <v>132</v>
      </c>
    </row>
    <row r="97" spans="2:65" s="1" customFormat="1" ht="16.5" customHeight="1">
      <c r="B97" s="137"/>
      <c r="C97" s="138" t="s">
        <v>526</v>
      </c>
      <c r="D97" s="138" t="s">
        <v>136</v>
      </c>
      <c r="E97" s="139" t="s">
        <v>527</v>
      </c>
      <c r="F97" s="140" t="s">
        <v>528</v>
      </c>
      <c r="G97" s="141" t="s">
        <v>281</v>
      </c>
      <c r="H97" s="184"/>
      <c r="I97" s="143"/>
      <c r="J97" s="144">
        <f>ROUND(I97*H97,2)</f>
        <v>0</v>
      </c>
      <c r="K97" s="140" t="s">
        <v>140</v>
      </c>
      <c r="L97" s="28"/>
      <c r="M97" s="145" t="s">
        <v>1</v>
      </c>
      <c r="N97" s="146" t="s">
        <v>36</v>
      </c>
      <c r="O97" s="47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AR97" s="16" t="s">
        <v>184</v>
      </c>
      <c r="AT97" s="16" t="s">
        <v>136</v>
      </c>
      <c r="AU97" s="16" t="s">
        <v>75</v>
      </c>
      <c r="AY97" s="16" t="s">
        <v>132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6" t="s">
        <v>73</v>
      </c>
      <c r="BK97" s="149">
        <f>ROUND(I97*H97,2)</f>
        <v>0</v>
      </c>
      <c r="BL97" s="16" t="s">
        <v>184</v>
      </c>
      <c r="BM97" s="16" t="s">
        <v>529</v>
      </c>
    </row>
    <row r="98" spans="2:65" s="10" customFormat="1" ht="22.9" customHeight="1">
      <c r="B98" s="124"/>
      <c r="D98" s="125" t="s">
        <v>64</v>
      </c>
      <c r="E98" s="135" t="s">
        <v>574</v>
      </c>
      <c r="F98" s="135" t="s">
        <v>575</v>
      </c>
      <c r="I98" s="127"/>
      <c r="J98" s="136">
        <f>BK98</f>
        <v>0</v>
      </c>
      <c r="L98" s="124"/>
      <c r="M98" s="129"/>
      <c r="N98" s="130"/>
      <c r="O98" s="130"/>
      <c r="P98" s="131">
        <f>SUM(P99:P112)</f>
        <v>0</v>
      </c>
      <c r="Q98" s="130"/>
      <c r="R98" s="131">
        <f>SUM(R99:R112)</f>
        <v>0.78482936000000003</v>
      </c>
      <c r="S98" s="130"/>
      <c r="T98" s="132">
        <f>SUM(T99:T112)</f>
        <v>0</v>
      </c>
      <c r="AR98" s="125" t="s">
        <v>75</v>
      </c>
      <c r="AT98" s="133" t="s">
        <v>64</v>
      </c>
      <c r="AU98" s="133" t="s">
        <v>73</v>
      </c>
      <c r="AY98" s="125" t="s">
        <v>132</v>
      </c>
      <c r="BK98" s="134">
        <f>SUM(BK99:BK112)</f>
        <v>0</v>
      </c>
    </row>
    <row r="99" spans="2:65" s="1" customFormat="1" ht="16.5" customHeight="1">
      <c r="B99" s="137"/>
      <c r="C99" s="138" t="s">
        <v>580</v>
      </c>
      <c r="D99" s="138" t="s">
        <v>136</v>
      </c>
      <c r="E99" s="139" t="s">
        <v>581</v>
      </c>
      <c r="F99" s="140" t="s">
        <v>582</v>
      </c>
      <c r="G99" s="141" t="s">
        <v>152</v>
      </c>
      <c r="H99" s="142">
        <v>60</v>
      </c>
      <c r="I99" s="143"/>
      <c r="J99" s="144">
        <f>ROUND(I99*H99,2)</f>
        <v>0</v>
      </c>
      <c r="K99" s="140" t="s">
        <v>140</v>
      </c>
      <c r="L99" s="28"/>
      <c r="M99" s="145" t="s">
        <v>1</v>
      </c>
      <c r="N99" s="146" t="s">
        <v>36</v>
      </c>
      <c r="O99" s="47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184</v>
      </c>
      <c r="AT99" s="16" t="s">
        <v>136</v>
      </c>
      <c r="AU99" s="16" t="s">
        <v>75</v>
      </c>
      <c r="AY99" s="16" t="s">
        <v>132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16" t="s">
        <v>73</v>
      </c>
      <c r="BK99" s="149">
        <f>ROUND(I99*H99,2)</f>
        <v>0</v>
      </c>
      <c r="BL99" s="16" t="s">
        <v>184</v>
      </c>
      <c r="BM99" s="16" t="s">
        <v>583</v>
      </c>
    </row>
    <row r="100" spans="2:65" s="11" customFormat="1">
      <c r="B100" s="150"/>
      <c r="D100" s="151" t="s">
        <v>142</v>
      </c>
      <c r="E100" s="152" t="s">
        <v>1</v>
      </c>
      <c r="F100" s="153" t="s">
        <v>759</v>
      </c>
      <c r="H100" s="152" t="s">
        <v>1</v>
      </c>
      <c r="I100" s="154"/>
      <c r="L100" s="150"/>
      <c r="M100" s="155"/>
      <c r="N100" s="156"/>
      <c r="O100" s="156"/>
      <c r="P100" s="156"/>
      <c r="Q100" s="156"/>
      <c r="R100" s="156"/>
      <c r="S100" s="156"/>
      <c r="T100" s="157"/>
      <c r="AT100" s="152" t="s">
        <v>142</v>
      </c>
      <c r="AU100" s="152" t="s">
        <v>75</v>
      </c>
      <c r="AV100" s="11" t="s">
        <v>73</v>
      </c>
      <c r="AW100" s="11" t="s">
        <v>28</v>
      </c>
      <c r="AX100" s="11" t="s">
        <v>65</v>
      </c>
      <c r="AY100" s="152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760</v>
      </c>
      <c r="H101" s="161">
        <v>60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3" customFormat="1">
      <c r="B102" s="166"/>
      <c r="D102" s="151" t="s">
        <v>142</v>
      </c>
      <c r="E102" s="167" t="s">
        <v>1</v>
      </c>
      <c r="F102" s="168" t="s">
        <v>146</v>
      </c>
      <c r="H102" s="169">
        <v>60</v>
      </c>
      <c r="I102" s="170"/>
      <c r="L102" s="166"/>
      <c r="M102" s="171"/>
      <c r="N102" s="172"/>
      <c r="O102" s="172"/>
      <c r="P102" s="172"/>
      <c r="Q102" s="172"/>
      <c r="R102" s="172"/>
      <c r="S102" s="172"/>
      <c r="T102" s="173"/>
      <c r="AT102" s="167" t="s">
        <v>142</v>
      </c>
      <c r="AU102" s="167" t="s">
        <v>75</v>
      </c>
      <c r="AV102" s="13" t="s">
        <v>133</v>
      </c>
      <c r="AW102" s="13" t="s">
        <v>28</v>
      </c>
      <c r="AX102" s="13" t="s">
        <v>73</v>
      </c>
      <c r="AY102" s="167" t="s">
        <v>132</v>
      </c>
    </row>
    <row r="103" spans="2:65" s="1" customFormat="1" ht="16.5" customHeight="1">
      <c r="B103" s="137"/>
      <c r="C103" s="174" t="s">
        <v>768</v>
      </c>
      <c r="D103" s="174" t="s">
        <v>168</v>
      </c>
      <c r="E103" s="175" t="s">
        <v>769</v>
      </c>
      <c r="F103" s="176" t="s">
        <v>770</v>
      </c>
      <c r="G103" s="177" t="s">
        <v>152</v>
      </c>
      <c r="H103" s="178">
        <v>61.2</v>
      </c>
      <c r="I103" s="179"/>
      <c r="J103" s="180">
        <f>ROUND(I103*H103,2)</f>
        <v>0</v>
      </c>
      <c r="K103" s="176" t="s">
        <v>140</v>
      </c>
      <c r="L103" s="181"/>
      <c r="M103" s="182" t="s">
        <v>1</v>
      </c>
      <c r="N103" s="183" t="s">
        <v>36</v>
      </c>
      <c r="O103" s="47"/>
      <c r="P103" s="147">
        <f>O103*H103</f>
        <v>0</v>
      </c>
      <c r="Q103" s="147">
        <v>0.01</v>
      </c>
      <c r="R103" s="147">
        <f>Q103*H103</f>
        <v>0.61199999999999999</v>
      </c>
      <c r="S103" s="147">
        <v>0</v>
      </c>
      <c r="T103" s="148">
        <f>S103*H103</f>
        <v>0</v>
      </c>
      <c r="AR103" s="16" t="s">
        <v>271</v>
      </c>
      <c r="AT103" s="16" t="s">
        <v>168</v>
      </c>
      <c r="AU103" s="16" t="s">
        <v>75</v>
      </c>
      <c r="AY103" s="16" t="s">
        <v>132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16" t="s">
        <v>73</v>
      </c>
      <c r="BK103" s="149">
        <f>ROUND(I103*H103,2)</f>
        <v>0</v>
      </c>
      <c r="BL103" s="16" t="s">
        <v>184</v>
      </c>
      <c r="BM103" s="16" t="s">
        <v>771</v>
      </c>
    </row>
    <row r="104" spans="2:65" s="12" customFormat="1">
      <c r="B104" s="158"/>
      <c r="D104" s="151" t="s">
        <v>142</v>
      </c>
      <c r="E104" s="159" t="s">
        <v>1</v>
      </c>
      <c r="F104" s="160" t="s">
        <v>772</v>
      </c>
      <c r="H104" s="161">
        <v>61.2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73</v>
      </c>
      <c r="AY104" s="159" t="s">
        <v>132</v>
      </c>
    </row>
    <row r="105" spans="2:65" s="1" customFormat="1" ht="16.5" customHeight="1">
      <c r="B105" s="137"/>
      <c r="C105" s="138" t="s">
        <v>602</v>
      </c>
      <c r="D105" s="138" t="s">
        <v>136</v>
      </c>
      <c r="E105" s="139" t="s">
        <v>603</v>
      </c>
      <c r="F105" s="140" t="s">
        <v>604</v>
      </c>
      <c r="G105" s="141" t="s">
        <v>152</v>
      </c>
      <c r="H105" s="142">
        <v>120</v>
      </c>
      <c r="I105" s="143"/>
      <c r="J105" s="144">
        <f>ROUND(I105*H105,2)</f>
        <v>0</v>
      </c>
      <c r="K105" s="140" t="s">
        <v>140</v>
      </c>
      <c r="L105" s="28"/>
      <c r="M105" s="145" t="s">
        <v>1</v>
      </c>
      <c r="N105" s="146" t="s">
        <v>36</v>
      </c>
      <c r="O105" s="47"/>
      <c r="P105" s="147">
        <f>O105*H105</f>
        <v>0</v>
      </c>
      <c r="Q105" s="147">
        <v>0</v>
      </c>
      <c r="R105" s="147">
        <f>Q105*H105</f>
        <v>0</v>
      </c>
      <c r="S105" s="147">
        <v>0</v>
      </c>
      <c r="T105" s="148">
        <f>S105*H105</f>
        <v>0</v>
      </c>
      <c r="AR105" s="16" t="s">
        <v>184</v>
      </c>
      <c r="AT105" s="16" t="s">
        <v>136</v>
      </c>
      <c r="AU105" s="16" t="s">
        <v>75</v>
      </c>
      <c r="AY105" s="16" t="s">
        <v>132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16" t="s">
        <v>73</v>
      </c>
      <c r="BK105" s="149">
        <f>ROUND(I105*H105,2)</f>
        <v>0</v>
      </c>
      <c r="BL105" s="16" t="s">
        <v>184</v>
      </c>
      <c r="BM105" s="16" t="s">
        <v>605</v>
      </c>
    </row>
    <row r="106" spans="2:65" s="11" customFormat="1">
      <c r="B106" s="150"/>
      <c r="D106" s="151" t="s">
        <v>142</v>
      </c>
      <c r="E106" s="152" t="s">
        <v>1</v>
      </c>
      <c r="F106" s="153" t="s">
        <v>759</v>
      </c>
      <c r="H106" s="152" t="s">
        <v>1</v>
      </c>
      <c r="I106" s="154"/>
      <c r="L106" s="150"/>
      <c r="M106" s="155"/>
      <c r="N106" s="156"/>
      <c r="O106" s="156"/>
      <c r="P106" s="156"/>
      <c r="Q106" s="156"/>
      <c r="R106" s="156"/>
      <c r="S106" s="156"/>
      <c r="T106" s="157"/>
      <c r="AT106" s="152" t="s">
        <v>142</v>
      </c>
      <c r="AU106" s="152" t="s">
        <v>75</v>
      </c>
      <c r="AV106" s="11" t="s">
        <v>73</v>
      </c>
      <c r="AW106" s="11" t="s">
        <v>28</v>
      </c>
      <c r="AX106" s="11" t="s">
        <v>65</v>
      </c>
      <c r="AY106" s="152" t="s">
        <v>132</v>
      </c>
    </row>
    <row r="107" spans="2:65" s="12" customFormat="1">
      <c r="B107" s="158"/>
      <c r="D107" s="151" t="s">
        <v>142</v>
      </c>
      <c r="E107" s="159" t="s">
        <v>1</v>
      </c>
      <c r="F107" s="160" t="s">
        <v>773</v>
      </c>
      <c r="H107" s="161">
        <v>120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65</v>
      </c>
      <c r="AY107" s="159" t="s">
        <v>132</v>
      </c>
    </row>
    <row r="108" spans="2:65" s="13" customFormat="1">
      <c r="B108" s="166"/>
      <c r="D108" s="151" t="s">
        <v>142</v>
      </c>
      <c r="E108" s="167" t="s">
        <v>1</v>
      </c>
      <c r="F108" s="168" t="s">
        <v>146</v>
      </c>
      <c r="H108" s="169">
        <v>120</v>
      </c>
      <c r="I108" s="170"/>
      <c r="L108" s="166"/>
      <c r="M108" s="171"/>
      <c r="N108" s="172"/>
      <c r="O108" s="172"/>
      <c r="P108" s="172"/>
      <c r="Q108" s="172"/>
      <c r="R108" s="172"/>
      <c r="S108" s="172"/>
      <c r="T108" s="173"/>
      <c r="AT108" s="167" t="s">
        <v>142</v>
      </c>
      <c r="AU108" s="167" t="s">
        <v>75</v>
      </c>
      <c r="AV108" s="13" t="s">
        <v>133</v>
      </c>
      <c r="AW108" s="13" t="s">
        <v>28</v>
      </c>
      <c r="AX108" s="13" t="s">
        <v>73</v>
      </c>
      <c r="AY108" s="167" t="s">
        <v>132</v>
      </c>
    </row>
    <row r="109" spans="2:65" s="1" customFormat="1" ht="16.5" customHeight="1">
      <c r="B109" s="137"/>
      <c r="C109" s="174" t="s">
        <v>607</v>
      </c>
      <c r="D109" s="174" t="s">
        <v>168</v>
      </c>
      <c r="E109" s="175" t="s">
        <v>608</v>
      </c>
      <c r="F109" s="176" t="s">
        <v>609</v>
      </c>
      <c r="G109" s="177" t="s">
        <v>152</v>
      </c>
      <c r="H109" s="178">
        <v>71.176000000000002</v>
      </c>
      <c r="I109" s="179"/>
      <c r="J109" s="180">
        <f>ROUND(I109*H109,2)</f>
        <v>0</v>
      </c>
      <c r="K109" s="176" t="s">
        <v>140</v>
      </c>
      <c r="L109" s="181"/>
      <c r="M109" s="182" t="s">
        <v>1</v>
      </c>
      <c r="N109" s="183" t="s">
        <v>36</v>
      </c>
      <c r="O109" s="47"/>
      <c r="P109" s="147">
        <f>O109*H109</f>
        <v>0</v>
      </c>
      <c r="Q109" s="147">
        <v>1.1E-4</v>
      </c>
      <c r="R109" s="147">
        <f>Q109*H109</f>
        <v>7.8293600000000005E-3</v>
      </c>
      <c r="S109" s="147">
        <v>0</v>
      </c>
      <c r="T109" s="148">
        <f>S109*H109</f>
        <v>0</v>
      </c>
      <c r="AR109" s="16" t="s">
        <v>271</v>
      </c>
      <c r="AT109" s="16" t="s">
        <v>168</v>
      </c>
      <c r="AU109" s="16" t="s">
        <v>75</v>
      </c>
      <c r="AY109" s="16" t="s">
        <v>132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16" t="s">
        <v>73</v>
      </c>
      <c r="BK109" s="149">
        <f>ROUND(I109*H109,2)</f>
        <v>0</v>
      </c>
      <c r="BL109" s="16" t="s">
        <v>184</v>
      </c>
      <c r="BM109" s="16" t="s">
        <v>610</v>
      </c>
    </row>
    <row r="110" spans="2:65" s="1" customFormat="1" ht="16.5" customHeight="1">
      <c r="B110" s="137"/>
      <c r="C110" s="174" t="s">
        <v>774</v>
      </c>
      <c r="D110" s="174" t="s">
        <v>168</v>
      </c>
      <c r="E110" s="175" t="s">
        <v>775</v>
      </c>
      <c r="F110" s="176" t="s">
        <v>776</v>
      </c>
      <c r="G110" s="177" t="s">
        <v>152</v>
      </c>
      <c r="H110" s="178">
        <v>66</v>
      </c>
      <c r="I110" s="179"/>
      <c r="J110" s="180">
        <f>ROUND(I110*H110,2)</f>
        <v>0</v>
      </c>
      <c r="K110" s="176" t="s">
        <v>777</v>
      </c>
      <c r="L110" s="181"/>
      <c r="M110" s="182" t="s">
        <v>1</v>
      </c>
      <c r="N110" s="183" t="s">
        <v>36</v>
      </c>
      <c r="O110" s="47"/>
      <c r="P110" s="147">
        <f>O110*H110</f>
        <v>0</v>
      </c>
      <c r="Q110" s="147">
        <v>2.5000000000000001E-3</v>
      </c>
      <c r="R110" s="147">
        <f>Q110*H110</f>
        <v>0.16500000000000001</v>
      </c>
      <c r="S110" s="147">
        <v>0</v>
      </c>
      <c r="T110" s="148">
        <f>S110*H110</f>
        <v>0</v>
      </c>
      <c r="AR110" s="16" t="s">
        <v>271</v>
      </c>
      <c r="AT110" s="16" t="s">
        <v>168</v>
      </c>
      <c r="AU110" s="16" t="s">
        <v>75</v>
      </c>
      <c r="AY110" s="16" t="s">
        <v>132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6" t="s">
        <v>73</v>
      </c>
      <c r="BK110" s="149">
        <f>ROUND(I110*H110,2)</f>
        <v>0</v>
      </c>
      <c r="BL110" s="16" t="s">
        <v>184</v>
      </c>
      <c r="BM110" s="16" t="s">
        <v>778</v>
      </c>
    </row>
    <row r="111" spans="2:65" s="12" customFormat="1">
      <c r="B111" s="158"/>
      <c r="D111" s="151" t="s">
        <v>142</v>
      </c>
      <c r="E111" s="159" t="s">
        <v>1</v>
      </c>
      <c r="F111" s="160" t="s">
        <v>779</v>
      </c>
      <c r="H111" s="161">
        <v>66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73</v>
      </c>
      <c r="AY111" s="159" t="s">
        <v>132</v>
      </c>
    </row>
    <row r="112" spans="2:65" s="1" customFormat="1" ht="16.5" customHeight="1">
      <c r="B112" s="137"/>
      <c r="C112" s="138" t="s">
        <v>612</v>
      </c>
      <c r="D112" s="138" t="s">
        <v>136</v>
      </c>
      <c r="E112" s="139" t="s">
        <v>613</v>
      </c>
      <c r="F112" s="140" t="s">
        <v>614</v>
      </c>
      <c r="G112" s="141" t="s">
        <v>281</v>
      </c>
      <c r="H112" s="184"/>
      <c r="I112" s="143"/>
      <c r="J112" s="144">
        <f>ROUND(I112*H112,2)</f>
        <v>0</v>
      </c>
      <c r="K112" s="140" t="s">
        <v>140</v>
      </c>
      <c r="L112" s="28"/>
      <c r="M112" s="145" t="s">
        <v>1</v>
      </c>
      <c r="N112" s="146" t="s">
        <v>36</v>
      </c>
      <c r="O112" s="47"/>
      <c r="P112" s="147">
        <f>O112*H112</f>
        <v>0</v>
      </c>
      <c r="Q112" s="147">
        <v>0</v>
      </c>
      <c r="R112" s="147">
        <f>Q112*H112</f>
        <v>0</v>
      </c>
      <c r="S112" s="147">
        <v>0</v>
      </c>
      <c r="T112" s="148">
        <f>S112*H112</f>
        <v>0</v>
      </c>
      <c r="AR112" s="16" t="s">
        <v>184</v>
      </c>
      <c r="AT112" s="16" t="s">
        <v>136</v>
      </c>
      <c r="AU112" s="16" t="s">
        <v>75</v>
      </c>
      <c r="AY112" s="16" t="s">
        <v>132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6" t="s">
        <v>73</v>
      </c>
      <c r="BK112" s="149">
        <f>ROUND(I112*H112,2)</f>
        <v>0</v>
      </c>
      <c r="BL112" s="16" t="s">
        <v>184</v>
      </c>
      <c r="BM112" s="16" t="s">
        <v>615</v>
      </c>
    </row>
    <row r="113" spans="2:65" s="10" customFormat="1" ht="22.9" customHeight="1">
      <c r="B113" s="124"/>
      <c r="D113" s="125" t="s">
        <v>64</v>
      </c>
      <c r="E113" s="135" t="s">
        <v>259</v>
      </c>
      <c r="F113" s="135" t="s">
        <v>260</v>
      </c>
      <c r="I113" s="127"/>
      <c r="J113" s="136">
        <f>BK113</f>
        <v>0</v>
      </c>
      <c r="L113" s="124"/>
      <c r="M113" s="129"/>
      <c r="N113" s="130"/>
      <c r="O113" s="130"/>
      <c r="P113" s="131">
        <f>SUM(P114:P116)</f>
        <v>0</v>
      </c>
      <c r="Q113" s="130"/>
      <c r="R113" s="131">
        <f>SUM(R114:R116)</f>
        <v>0</v>
      </c>
      <c r="S113" s="130"/>
      <c r="T113" s="132">
        <f>SUM(T114:T116)</f>
        <v>0</v>
      </c>
      <c r="AR113" s="125" t="s">
        <v>75</v>
      </c>
      <c r="AT113" s="133" t="s">
        <v>64</v>
      </c>
      <c r="AU113" s="133" t="s">
        <v>73</v>
      </c>
      <c r="AY113" s="125" t="s">
        <v>132</v>
      </c>
      <c r="BK113" s="134">
        <f>SUM(BK114:BK116)</f>
        <v>0</v>
      </c>
    </row>
    <row r="114" spans="2:65" s="1" customFormat="1" ht="16.5" customHeight="1">
      <c r="B114" s="137"/>
      <c r="C114" s="138" t="s">
        <v>780</v>
      </c>
      <c r="D114" s="138" t="s">
        <v>136</v>
      </c>
      <c r="E114" s="139" t="s">
        <v>781</v>
      </c>
      <c r="F114" s="140" t="s">
        <v>782</v>
      </c>
      <c r="G114" s="141" t="s">
        <v>152</v>
      </c>
      <c r="H114" s="142">
        <v>21</v>
      </c>
      <c r="I114" s="143"/>
      <c r="J114" s="144">
        <f>ROUND(I114*H114,2)</f>
        <v>0</v>
      </c>
      <c r="K114" s="140" t="s">
        <v>140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184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184</v>
      </c>
      <c r="BM114" s="16" t="s">
        <v>783</v>
      </c>
    </row>
    <row r="115" spans="2:65" s="12" customFormat="1">
      <c r="B115" s="158"/>
      <c r="D115" s="151" t="s">
        <v>142</v>
      </c>
      <c r="E115" s="159" t="s">
        <v>1</v>
      </c>
      <c r="F115" s="160" t="s">
        <v>784</v>
      </c>
      <c r="H115" s="161">
        <v>21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73</v>
      </c>
      <c r="AY115" s="159" t="s">
        <v>132</v>
      </c>
    </row>
    <row r="116" spans="2:65" s="1" customFormat="1" ht="16.5" customHeight="1">
      <c r="B116" s="137"/>
      <c r="C116" s="138" t="s">
        <v>785</v>
      </c>
      <c r="D116" s="138" t="s">
        <v>136</v>
      </c>
      <c r="E116" s="139" t="s">
        <v>279</v>
      </c>
      <c r="F116" s="140" t="s">
        <v>280</v>
      </c>
      <c r="G116" s="141" t="s">
        <v>281</v>
      </c>
      <c r="H116" s="184"/>
      <c r="I116" s="143"/>
      <c r="J116" s="144">
        <f>ROUND(I116*H116,2)</f>
        <v>0</v>
      </c>
      <c r="K116" s="140" t="s">
        <v>140</v>
      </c>
      <c r="L116" s="28"/>
      <c r="M116" s="188" t="s">
        <v>1</v>
      </c>
      <c r="N116" s="189" t="s">
        <v>36</v>
      </c>
      <c r="O116" s="190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AR116" s="16" t="s">
        <v>184</v>
      </c>
      <c r="AT116" s="16" t="s">
        <v>136</v>
      </c>
      <c r="AU116" s="16" t="s">
        <v>75</v>
      </c>
      <c r="AY116" s="16" t="s">
        <v>132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6" t="s">
        <v>73</v>
      </c>
      <c r="BK116" s="149">
        <f>ROUND(I116*H116,2)</f>
        <v>0</v>
      </c>
      <c r="BL116" s="16" t="s">
        <v>184</v>
      </c>
      <c r="BM116" s="16" t="s">
        <v>786</v>
      </c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98"/>
      <c r="J117" s="38"/>
      <c r="K117" s="38"/>
      <c r="L117" s="28"/>
    </row>
  </sheetData>
  <autoFilter ref="C82:K116"/>
  <mergeCells count="12">
    <mergeCell ref="E50:H50"/>
    <mergeCell ref="E73:H73"/>
    <mergeCell ref="E75:H75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4"/>
  <sheetViews>
    <sheetView showGridLines="0" topLeftCell="C134" workbookViewId="0">
      <selection activeCell="F84" sqref="F8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787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F15" s="204"/>
      <c r="G15" s="204"/>
      <c r="H15" s="204"/>
      <c r="I15" s="83" t="s">
        <v>25</v>
      </c>
      <c r="J15" s="16" t="s">
        <v>1</v>
      </c>
      <c r="L15" s="28"/>
    </row>
    <row r="16" spans="2:46" s="1" customFormat="1" ht="6.95" customHeight="1">
      <c r="B16" s="28"/>
      <c r="E16" s="204"/>
      <c r="F16" s="204"/>
      <c r="G16" s="204"/>
      <c r="H16" s="204"/>
      <c r="I16" s="82"/>
      <c r="L16" s="28"/>
    </row>
    <row r="17" spans="2:12" s="1" customFormat="1" ht="12" customHeight="1">
      <c r="B17" s="28"/>
      <c r="D17" s="25" t="s">
        <v>26</v>
      </c>
      <c r="E17" s="204"/>
      <c r="F17" s="204"/>
      <c r="G17" s="204"/>
      <c r="H17" s="204"/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ROUND((SUM(BE91:BE263)),  2)</f>
        <v>0</v>
      </c>
      <c r="I33" s="90">
        <v>0.21</v>
      </c>
      <c r="J33" s="89">
        <f>ROUND(((SUM(BE91:BE263))*I33),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ROUND((SUM(BF91:BF263)),  2)</f>
        <v>0</v>
      </c>
      <c r="I34" s="90">
        <v>0.15</v>
      </c>
      <c r="J34" s="89">
        <f>ROUND(((SUM(BF91:BF263))*I34),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ROUND((SUM(BG91:BG263)),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ROUND((SUM(BH91:BH263)),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ROUND((SUM(BI91:BI263)),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07 - SO 07 opravy omítek a podhledů v interiéru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6" t="s">
        <v>929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6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J92</f>
        <v>0</v>
      </c>
      <c r="L60" s="104"/>
    </row>
    <row r="61" spans="2:47" s="8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2"/>
      <c r="J61" s="113">
        <f>J93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J100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J143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J184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J190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J192</f>
        <v>0</v>
      </c>
      <c r="L66" s="104"/>
    </row>
    <row r="67" spans="2:12" s="8" customFormat="1" ht="19.899999999999999" customHeight="1">
      <c r="B67" s="109"/>
      <c r="D67" s="110" t="s">
        <v>788</v>
      </c>
      <c r="E67" s="111"/>
      <c r="F67" s="111"/>
      <c r="G67" s="111"/>
      <c r="H67" s="111"/>
      <c r="I67" s="112"/>
      <c r="J67" s="113">
        <f>J193</f>
        <v>0</v>
      </c>
      <c r="L67" s="109"/>
    </row>
    <row r="68" spans="2:12" s="8" customFormat="1" ht="19.899999999999999" customHeight="1">
      <c r="B68" s="109"/>
      <c r="D68" s="110" t="s">
        <v>114</v>
      </c>
      <c r="E68" s="111"/>
      <c r="F68" s="111"/>
      <c r="G68" s="111"/>
      <c r="H68" s="111"/>
      <c r="I68" s="112"/>
      <c r="J68" s="113">
        <f>J215</f>
        <v>0</v>
      </c>
      <c r="L68" s="109"/>
    </row>
    <row r="69" spans="2:12" s="8" customFormat="1" ht="19.899999999999999" customHeight="1">
      <c r="B69" s="109"/>
      <c r="D69" s="110" t="s">
        <v>115</v>
      </c>
      <c r="E69" s="111"/>
      <c r="F69" s="111"/>
      <c r="G69" s="111"/>
      <c r="H69" s="111"/>
      <c r="I69" s="112"/>
      <c r="J69" s="113">
        <f>J229</f>
        <v>0</v>
      </c>
      <c r="L69" s="109"/>
    </row>
    <row r="70" spans="2:12" s="8" customFormat="1" ht="19.899999999999999" customHeight="1">
      <c r="B70" s="109"/>
      <c r="D70" s="110" t="s">
        <v>789</v>
      </c>
      <c r="E70" s="111"/>
      <c r="F70" s="111"/>
      <c r="G70" s="111"/>
      <c r="H70" s="111"/>
      <c r="I70" s="112"/>
      <c r="J70" s="113">
        <f>J238</f>
        <v>0</v>
      </c>
      <c r="L70" s="109"/>
    </row>
    <row r="71" spans="2:12" s="8" customFormat="1" ht="19.899999999999999" customHeight="1">
      <c r="B71" s="109"/>
      <c r="D71" s="110" t="s">
        <v>116</v>
      </c>
      <c r="E71" s="111"/>
      <c r="F71" s="111"/>
      <c r="G71" s="111"/>
      <c r="H71" s="111"/>
      <c r="I71" s="112"/>
      <c r="J71" s="113">
        <f>J255</f>
        <v>0</v>
      </c>
      <c r="L71" s="109"/>
    </row>
    <row r="72" spans="2:12" s="1" customFormat="1" ht="21.75" customHeight="1">
      <c r="B72" s="28"/>
      <c r="I72" s="82"/>
      <c r="L72" s="28"/>
    </row>
    <row r="73" spans="2:12" s="1" customFormat="1" ht="6.95" customHeight="1">
      <c r="B73" s="37"/>
      <c r="C73" s="38"/>
      <c r="D73" s="38"/>
      <c r="E73" s="38"/>
      <c r="F73" s="38"/>
      <c r="G73" s="38"/>
      <c r="H73" s="38"/>
      <c r="I73" s="98"/>
      <c r="J73" s="38"/>
      <c r="K73" s="38"/>
      <c r="L73" s="28"/>
    </row>
    <row r="77" spans="2:12" s="1" customFormat="1" ht="6.95" customHeight="1">
      <c r="B77" s="39"/>
      <c r="C77" s="40"/>
      <c r="D77" s="40"/>
      <c r="E77" s="40"/>
      <c r="F77" s="40"/>
      <c r="G77" s="40"/>
      <c r="H77" s="40"/>
      <c r="I77" s="99"/>
      <c r="J77" s="40"/>
      <c r="K77" s="40"/>
      <c r="L77" s="28"/>
    </row>
    <row r="78" spans="2:12" s="1" customFormat="1" ht="24.95" customHeight="1">
      <c r="B78" s="28"/>
      <c r="C78" s="20" t="s">
        <v>117</v>
      </c>
      <c r="I78" s="82"/>
      <c r="L78" s="28"/>
    </row>
    <row r="79" spans="2:12" s="1" customFormat="1" ht="6.95" customHeight="1">
      <c r="B79" s="28"/>
      <c r="I79" s="82"/>
      <c r="L79" s="28"/>
    </row>
    <row r="80" spans="2:12" s="1" customFormat="1" ht="12" customHeight="1">
      <c r="B80" s="28"/>
      <c r="C80" s="25" t="s">
        <v>16</v>
      </c>
      <c r="I80" s="82"/>
      <c r="L80" s="28"/>
    </row>
    <row r="81" spans="2:65" s="1" customFormat="1" ht="16.5" customHeight="1">
      <c r="B81" s="28"/>
      <c r="E81" s="258" t="str">
        <f>E7</f>
        <v>SOB Křižanovice, oprava objektu č.p. 35</v>
      </c>
      <c r="F81" s="259"/>
      <c r="G81" s="259"/>
      <c r="H81" s="259"/>
      <c r="I81" s="82"/>
      <c r="L81" s="28"/>
    </row>
    <row r="82" spans="2:65" s="1" customFormat="1" ht="12" customHeight="1">
      <c r="B82" s="28"/>
      <c r="C82" s="25" t="s">
        <v>98</v>
      </c>
      <c r="I82" s="82"/>
      <c r="L82" s="28"/>
    </row>
    <row r="83" spans="2:65" s="1" customFormat="1" ht="16.5" customHeight="1">
      <c r="B83" s="28"/>
      <c r="E83" s="246" t="str">
        <f>E9</f>
        <v>07 - SO 07 opravy omítek a podhledů v interiéru</v>
      </c>
      <c r="F83" s="257"/>
      <c r="G83" s="257"/>
      <c r="H83" s="257"/>
      <c r="I83" s="82"/>
      <c r="L83" s="28"/>
    </row>
    <row r="84" spans="2:65" s="1" customFormat="1" ht="6.95" customHeight="1">
      <c r="B84" s="28"/>
      <c r="I84" s="82"/>
      <c r="L84" s="28"/>
    </row>
    <row r="85" spans="2:65" s="1" customFormat="1" ht="12" customHeight="1">
      <c r="B85" s="28"/>
      <c r="C85" s="25" t="s">
        <v>19</v>
      </c>
      <c r="F85" s="16" t="str">
        <f>F12</f>
        <v>Křižanovice</v>
      </c>
      <c r="I85" s="83" t="s">
        <v>21</v>
      </c>
      <c r="J85" s="44" t="str">
        <f>IF(J12="","",J12)</f>
        <v>8. 1. 2019</v>
      </c>
      <c r="L85" s="28"/>
    </row>
    <row r="86" spans="2:65" s="1" customFormat="1" ht="6.95" customHeight="1">
      <c r="B86" s="28"/>
      <c r="I86" s="82"/>
      <c r="L86" s="28"/>
    </row>
    <row r="87" spans="2:65" s="1" customFormat="1" ht="13.7" customHeight="1">
      <c r="B87" s="28"/>
      <c r="C87" s="25" t="s">
        <v>23</v>
      </c>
      <c r="F87" s="16" t="str">
        <f>E15</f>
        <v>Povodí Labe, státní podnik, Víta Nejedlého 951, 500 03 Hradec Králové</v>
      </c>
      <c r="I87" s="83" t="s">
        <v>27</v>
      </c>
      <c r="J87" s="214" t="s">
        <v>929</v>
      </c>
      <c r="L87" s="28"/>
    </row>
    <row r="88" spans="2:65" s="1" customFormat="1" ht="13.7" customHeight="1">
      <c r="B88" s="28"/>
      <c r="C88" s="25" t="s">
        <v>26</v>
      </c>
      <c r="F88" s="16" t="str">
        <f>IF(E18="","",E18)</f>
        <v>Bude vybrán na základě výběrového řízení</v>
      </c>
      <c r="I88" s="83" t="s">
        <v>29</v>
      </c>
      <c r="J88" s="214" t="s">
        <v>930</v>
      </c>
      <c r="L88" s="28"/>
    </row>
    <row r="89" spans="2:65" s="1" customFormat="1" ht="10.35" customHeight="1">
      <c r="B89" s="28"/>
      <c r="I89" s="82"/>
      <c r="L89" s="28"/>
    </row>
    <row r="90" spans="2:65" s="9" customFormat="1" ht="29.25" customHeight="1">
      <c r="B90" s="114"/>
      <c r="C90" s="115" t="s">
        <v>118</v>
      </c>
      <c r="D90" s="116" t="s">
        <v>50</v>
      </c>
      <c r="E90" s="116" t="s">
        <v>46</v>
      </c>
      <c r="F90" s="116" t="s">
        <v>47</v>
      </c>
      <c r="G90" s="116" t="s">
        <v>119</v>
      </c>
      <c r="H90" s="116" t="s">
        <v>120</v>
      </c>
      <c r="I90" s="117" t="s">
        <v>121</v>
      </c>
      <c r="J90" s="118" t="s">
        <v>102</v>
      </c>
      <c r="K90" s="119" t="s">
        <v>122</v>
      </c>
      <c r="L90" s="114"/>
      <c r="M90" s="51" t="s">
        <v>1</v>
      </c>
      <c r="N90" s="52" t="s">
        <v>35</v>
      </c>
      <c r="O90" s="52" t="s">
        <v>123</v>
      </c>
      <c r="P90" s="52" t="s">
        <v>124</v>
      </c>
      <c r="Q90" s="52" t="s">
        <v>125</v>
      </c>
      <c r="R90" s="52" t="s">
        <v>126</v>
      </c>
      <c r="S90" s="52" t="s">
        <v>127</v>
      </c>
      <c r="T90" s="53" t="s">
        <v>128</v>
      </c>
    </row>
    <row r="91" spans="2:65" s="1" customFormat="1" ht="22.9" customHeight="1">
      <c r="B91" s="28"/>
      <c r="C91" s="56" t="s">
        <v>129</v>
      </c>
      <c r="I91" s="82"/>
      <c r="J91" s="120">
        <f>BK91</f>
        <v>0</v>
      </c>
      <c r="L91" s="28"/>
      <c r="M91" s="54"/>
      <c r="N91" s="45"/>
      <c r="O91" s="45"/>
      <c r="P91" s="121">
        <f>P92+P192</f>
        <v>0</v>
      </c>
      <c r="Q91" s="45"/>
      <c r="R91" s="121">
        <f>R92+R192</f>
        <v>18.562097860000002</v>
      </c>
      <c r="S91" s="45"/>
      <c r="T91" s="122">
        <f>T92+T192</f>
        <v>6.9941999999999993</v>
      </c>
      <c r="AT91" s="16" t="s">
        <v>64</v>
      </c>
      <c r="AU91" s="16" t="s">
        <v>104</v>
      </c>
      <c r="BK91" s="123">
        <f>BK92+BK192</f>
        <v>0</v>
      </c>
    </row>
    <row r="92" spans="2:65" s="10" customFormat="1" ht="25.9" customHeight="1">
      <c r="B92" s="124"/>
      <c r="D92" s="125" t="s">
        <v>64</v>
      </c>
      <c r="E92" s="126" t="s">
        <v>130</v>
      </c>
      <c r="F92" s="126" t="s">
        <v>131</v>
      </c>
      <c r="I92" s="127"/>
      <c r="J92" s="128">
        <f>BK92</f>
        <v>0</v>
      </c>
      <c r="L92" s="124"/>
      <c r="M92" s="129"/>
      <c r="N92" s="130"/>
      <c r="O92" s="130"/>
      <c r="P92" s="131">
        <f>P93+P100+P143+P184+P190</f>
        <v>0</v>
      </c>
      <c r="Q92" s="130"/>
      <c r="R92" s="131">
        <f>R93+R100+R143+R184+R190</f>
        <v>10.091429960000001</v>
      </c>
      <c r="S92" s="130"/>
      <c r="T92" s="132">
        <f>T93+T100+T143+T184+T190</f>
        <v>6.9941999999999993</v>
      </c>
      <c r="AR92" s="125" t="s">
        <v>73</v>
      </c>
      <c r="AT92" s="133" t="s">
        <v>64</v>
      </c>
      <c r="AU92" s="133" t="s">
        <v>65</v>
      </c>
      <c r="AY92" s="125" t="s">
        <v>132</v>
      </c>
      <c r="BK92" s="134">
        <f>BK93+BK100+BK143+BK184+BK190</f>
        <v>0</v>
      </c>
    </row>
    <row r="93" spans="2:65" s="10" customFormat="1" ht="22.9" customHeight="1">
      <c r="B93" s="124"/>
      <c r="D93" s="125" t="s">
        <v>64</v>
      </c>
      <c r="E93" s="135" t="s">
        <v>133</v>
      </c>
      <c r="F93" s="135" t="s">
        <v>134</v>
      </c>
      <c r="I93" s="127"/>
      <c r="J93" s="136">
        <f>BK93</f>
        <v>0</v>
      </c>
      <c r="L93" s="124"/>
      <c r="M93" s="129"/>
      <c r="N93" s="130"/>
      <c r="O93" s="130"/>
      <c r="P93" s="131">
        <f>SUM(P94:P99)</f>
        <v>0</v>
      </c>
      <c r="Q93" s="130"/>
      <c r="R93" s="131">
        <f>SUM(R94:R99)</f>
        <v>0.26958336000000005</v>
      </c>
      <c r="S93" s="130"/>
      <c r="T93" s="132">
        <f>SUM(T94:T99)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SUM(BK94:BK99)</f>
        <v>0</v>
      </c>
    </row>
    <row r="94" spans="2:65" s="1" customFormat="1" ht="16.5" customHeight="1">
      <c r="B94" s="137"/>
      <c r="C94" s="138" t="s">
        <v>135</v>
      </c>
      <c r="D94" s="138" t="s">
        <v>136</v>
      </c>
      <c r="E94" s="139" t="s">
        <v>137</v>
      </c>
      <c r="F94" s="140" t="s">
        <v>138</v>
      </c>
      <c r="G94" s="141" t="s">
        <v>139</v>
      </c>
      <c r="H94" s="142">
        <v>0.25600000000000001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1.0530600000000001</v>
      </c>
      <c r="R94" s="147">
        <f>Q94*H94</f>
        <v>0.26958336000000005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141</v>
      </c>
    </row>
    <row r="95" spans="2:65" s="11" customFormat="1">
      <c r="B95" s="150"/>
      <c r="D95" s="151" t="s">
        <v>142</v>
      </c>
      <c r="E95" s="152" t="s">
        <v>1</v>
      </c>
      <c r="F95" s="153" t="s">
        <v>790</v>
      </c>
      <c r="H95" s="152" t="s">
        <v>1</v>
      </c>
      <c r="I95" s="154"/>
      <c r="L95" s="150"/>
      <c r="M95" s="155"/>
      <c r="N95" s="156"/>
      <c r="O95" s="156"/>
      <c r="P95" s="156"/>
      <c r="Q95" s="156"/>
      <c r="R95" s="156"/>
      <c r="S95" s="156"/>
      <c r="T95" s="157"/>
      <c r="AT95" s="152" t="s">
        <v>142</v>
      </c>
      <c r="AU95" s="152" t="s">
        <v>75</v>
      </c>
      <c r="AV95" s="11" t="s">
        <v>73</v>
      </c>
      <c r="AW95" s="11" t="s">
        <v>28</v>
      </c>
      <c r="AX95" s="11" t="s">
        <v>65</v>
      </c>
      <c r="AY95" s="152" t="s">
        <v>132</v>
      </c>
    </row>
    <row r="96" spans="2:65" s="12" customFormat="1">
      <c r="B96" s="158"/>
      <c r="D96" s="151" t="s">
        <v>142</v>
      </c>
      <c r="E96" s="159" t="s">
        <v>1</v>
      </c>
      <c r="F96" s="160" t="s">
        <v>791</v>
      </c>
      <c r="H96" s="161">
        <v>0.128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65</v>
      </c>
      <c r="AY96" s="159" t="s">
        <v>132</v>
      </c>
    </row>
    <row r="97" spans="2:65" s="11" customFormat="1">
      <c r="B97" s="150"/>
      <c r="D97" s="151" t="s">
        <v>142</v>
      </c>
      <c r="E97" s="152" t="s">
        <v>1</v>
      </c>
      <c r="F97" s="153" t="s">
        <v>792</v>
      </c>
      <c r="H97" s="152" t="s">
        <v>1</v>
      </c>
      <c r="I97" s="154"/>
      <c r="L97" s="150"/>
      <c r="M97" s="155"/>
      <c r="N97" s="156"/>
      <c r="O97" s="156"/>
      <c r="P97" s="156"/>
      <c r="Q97" s="156"/>
      <c r="R97" s="156"/>
      <c r="S97" s="156"/>
      <c r="T97" s="157"/>
      <c r="AT97" s="152" t="s">
        <v>142</v>
      </c>
      <c r="AU97" s="152" t="s">
        <v>75</v>
      </c>
      <c r="AV97" s="11" t="s">
        <v>73</v>
      </c>
      <c r="AW97" s="11" t="s">
        <v>28</v>
      </c>
      <c r="AX97" s="11" t="s">
        <v>65</v>
      </c>
      <c r="AY97" s="152" t="s">
        <v>132</v>
      </c>
    </row>
    <row r="98" spans="2:65" s="12" customFormat="1">
      <c r="B98" s="158"/>
      <c r="D98" s="151" t="s">
        <v>142</v>
      </c>
      <c r="E98" s="159" t="s">
        <v>1</v>
      </c>
      <c r="F98" s="160" t="s">
        <v>793</v>
      </c>
      <c r="H98" s="161">
        <v>0.128</v>
      </c>
      <c r="I98" s="162"/>
      <c r="L98" s="158"/>
      <c r="M98" s="163"/>
      <c r="N98" s="164"/>
      <c r="O98" s="164"/>
      <c r="P98" s="164"/>
      <c r="Q98" s="164"/>
      <c r="R98" s="164"/>
      <c r="S98" s="164"/>
      <c r="T98" s="165"/>
      <c r="AT98" s="159" t="s">
        <v>142</v>
      </c>
      <c r="AU98" s="159" t="s">
        <v>75</v>
      </c>
      <c r="AV98" s="12" t="s">
        <v>75</v>
      </c>
      <c r="AW98" s="12" t="s">
        <v>28</v>
      </c>
      <c r="AX98" s="12" t="s">
        <v>65</v>
      </c>
      <c r="AY98" s="159" t="s">
        <v>132</v>
      </c>
    </row>
    <row r="99" spans="2:65" s="13" customFormat="1">
      <c r="B99" s="166"/>
      <c r="D99" s="151" t="s">
        <v>142</v>
      </c>
      <c r="E99" s="167" t="s">
        <v>1</v>
      </c>
      <c r="F99" s="168" t="s">
        <v>146</v>
      </c>
      <c r="H99" s="169">
        <v>0.25600000000000001</v>
      </c>
      <c r="I99" s="170"/>
      <c r="L99" s="166"/>
      <c r="M99" s="171"/>
      <c r="N99" s="172"/>
      <c r="O99" s="172"/>
      <c r="P99" s="172"/>
      <c r="Q99" s="172"/>
      <c r="R99" s="172"/>
      <c r="S99" s="172"/>
      <c r="T99" s="173"/>
      <c r="AT99" s="167" t="s">
        <v>142</v>
      </c>
      <c r="AU99" s="167" t="s">
        <v>75</v>
      </c>
      <c r="AV99" s="13" t="s">
        <v>133</v>
      </c>
      <c r="AW99" s="13" t="s">
        <v>28</v>
      </c>
      <c r="AX99" s="13" t="s">
        <v>73</v>
      </c>
      <c r="AY99" s="167" t="s">
        <v>132</v>
      </c>
    </row>
    <row r="100" spans="2:65" s="10" customFormat="1" ht="22.9" customHeight="1">
      <c r="B100" s="124"/>
      <c r="D100" s="125" t="s">
        <v>64</v>
      </c>
      <c r="E100" s="135" t="s">
        <v>147</v>
      </c>
      <c r="F100" s="135" t="s">
        <v>148</v>
      </c>
      <c r="I100" s="127"/>
      <c r="J100" s="136">
        <f>BK100</f>
        <v>0</v>
      </c>
      <c r="L100" s="124"/>
      <c r="M100" s="129"/>
      <c r="N100" s="130"/>
      <c r="O100" s="130"/>
      <c r="P100" s="131">
        <f>SUM(P101:P142)</f>
        <v>0</v>
      </c>
      <c r="Q100" s="130"/>
      <c r="R100" s="131">
        <f>SUM(R101:R142)</f>
        <v>9.7358866000000006</v>
      </c>
      <c r="S100" s="130"/>
      <c r="T100" s="132">
        <f>SUM(T101:T142)</f>
        <v>0</v>
      </c>
      <c r="AR100" s="125" t="s">
        <v>73</v>
      </c>
      <c r="AT100" s="133" t="s">
        <v>64</v>
      </c>
      <c r="AU100" s="133" t="s">
        <v>73</v>
      </c>
      <c r="AY100" s="125" t="s">
        <v>132</v>
      </c>
      <c r="BK100" s="134">
        <f>SUM(BK101:BK142)</f>
        <v>0</v>
      </c>
    </row>
    <row r="101" spans="2:65" s="1" customFormat="1" ht="16.5" customHeight="1">
      <c r="B101" s="137"/>
      <c r="C101" s="138" t="s">
        <v>147</v>
      </c>
      <c r="D101" s="138" t="s">
        <v>136</v>
      </c>
      <c r="E101" s="139" t="s">
        <v>794</v>
      </c>
      <c r="F101" s="140" t="s">
        <v>795</v>
      </c>
      <c r="G101" s="141" t="s">
        <v>152</v>
      </c>
      <c r="H101" s="142">
        <v>83.8</v>
      </c>
      <c r="I101" s="143"/>
      <c r="J101" s="144">
        <f>ROUND(I101*H101,2)</f>
        <v>0</v>
      </c>
      <c r="K101" s="140" t="s">
        <v>140</v>
      </c>
      <c r="L101" s="28"/>
      <c r="M101" s="145" t="s">
        <v>1</v>
      </c>
      <c r="N101" s="146" t="s">
        <v>36</v>
      </c>
      <c r="O101" s="47"/>
      <c r="P101" s="147">
        <f>O101*H101</f>
        <v>0</v>
      </c>
      <c r="Q101" s="147">
        <v>7.3499999999999998E-3</v>
      </c>
      <c r="R101" s="147">
        <f>Q101*H101</f>
        <v>0.61592999999999998</v>
      </c>
      <c r="S101" s="147">
        <v>0</v>
      </c>
      <c r="T101" s="148">
        <f>S101*H101</f>
        <v>0</v>
      </c>
      <c r="AR101" s="16" t="s">
        <v>133</v>
      </c>
      <c r="AT101" s="16" t="s">
        <v>136</v>
      </c>
      <c r="AU101" s="16" t="s">
        <v>75</v>
      </c>
      <c r="AY101" s="16" t="s">
        <v>132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16" t="s">
        <v>73</v>
      </c>
      <c r="BK101" s="149">
        <f>ROUND(I101*H101,2)</f>
        <v>0</v>
      </c>
      <c r="BL101" s="16" t="s">
        <v>133</v>
      </c>
      <c r="BM101" s="16" t="s">
        <v>796</v>
      </c>
    </row>
    <row r="102" spans="2:65" s="11" customFormat="1">
      <c r="B102" s="150"/>
      <c r="D102" s="151" t="s">
        <v>142</v>
      </c>
      <c r="E102" s="152" t="s">
        <v>1</v>
      </c>
      <c r="F102" s="153" t="s">
        <v>790</v>
      </c>
      <c r="H102" s="152" t="s">
        <v>1</v>
      </c>
      <c r="I102" s="154"/>
      <c r="L102" s="150"/>
      <c r="M102" s="155"/>
      <c r="N102" s="156"/>
      <c r="O102" s="156"/>
      <c r="P102" s="156"/>
      <c r="Q102" s="156"/>
      <c r="R102" s="156"/>
      <c r="S102" s="156"/>
      <c r="T102" s="157"/>
      <c r="AT102" s="152" t="s">
        <v>142</v>
      </c>
      <c r="AU102" s="152" t="s">
        <v>75</v>
      </c>
      <c r="AV102" s="11" t="s">
        <v>73</v>
      </c>
      <c r="AW102" s="11" t="s">
        <v>28</v>
      </c>
      <c r="AX102" s="11" t="s">
        <v>65</v>
      </c>
      <c r="AY102" s="152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797</v>
      </c>
      <c r="H103" s="161">
        <v>42.9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792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798</v>
      </c>
      <c r="H105" s="161">
        <v>40.9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3" customFormat="1">
      <c r="B106" s="166"/>
      <c r="D106" s="151" t="s">
        <v>142</v>
      </c>
      <c r="E106" s="167" t="s">
        <v>1</v>
      </c>
      <c r="F106" s="168" t="s">
        <v>146</v>
      </c>
      <c r="H106" s="169">
        <v>83.8</v>
      </c>
      <c r="I106" s="170"/>
      <c r="L106" s="166"/>
      <c r="M106" s="171"/>
      <c r="N106" s="172"/>
      <c r="O106" s="172"/>
      <c r="P106" s="172"/>
      <c r="Q106" s="172"/>
      <c r="R106" s="172"/>
      <c r="S106" s="172"/>
      <c r="T106" s="173"/>
      <c r="AT106" s="167" t="s">
        <v>142</v>
      </c>
      <c r="AU106" s="167" t="s">
        <v>75</v>
      </c>
      <c r="AV106" s="13" t="s">
        <v>133</v>
      </c>
      <c r="AW106" s="13" t="s">
        <v>28</v>
      </c>
      <c r="AX106" s="13" t="s">
        <v>73</v>
      </c>
      <c r="AY106" s="167" t="s">
        <v>132</v>
      </c>
    </row>
    <row r="107" spans="2:65" s="1" customFormat="1" ht="16.5" customHeight="1">
      <c r="B107" s="137"/>
      <c r="C107" s="138" t="s">
        <v>371</v>
      </c>
      <c r="D107" s="138" t="s">
        <v>136</v>
      </c>
      <c r="E107" s="139" t="s">
        <v>799</v>
      </c>
      <c r="F107" s="140" t="s">
        <v>800</v>
      </c>
      <c r="G107" s="141" t="s">
        <v>152</v>
      </c>
      <c r="H107" s="142">
        <v>252.1</v>
      </c>
      <c r="I107" s="143"/>
      <c r="J107" s="144">
        <f>ROUND(I107*H107,2)</f>
        <v>0</v>
      </c>
      <c r="K107" s="140" t="s">
        <v>140</v>
      </c>
      <c r="L107" s="28"/>
      <c r="M107" s="145" t="s">
        <v>1</v>
      </c>
      <c r="N107" s="146" t="s">
        <v>36</v>
      </c>
      <c r="O107" s="47"/>
      <c r="P107" s="147">
        <f>O107*H107</f>
        <v>0</v>
      </c>
      <c r="Q107" s="147">
        <v>7.3499999999999998E-3</v>
      </c>
      <c r="R107" s="147">
        <f>Q107*H107</f>
        <v>1.852935</v>
      </c>
      <c r="S107" s="147">
        <v>0</v>
      </c>
      <c r="T107" s="148">
        <f>S107*H107</f>
        <v>0</v>
      </c>
      <c r="AR107" s="16" t="s">
        <v>133</v>
      </c>
      <c r="AT107" s="16" t="s">
        <v>136</v>
      </c>
      <c r="AU107" s="16" t="s">
        <v>75</v>
      </c>
      <c r="AY107" s="16" t="s">
        <v>132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16" t="s">
        <v>73</v>
      </c>
      <c r="BK107" s="149">
        <f>ROUND(I107*H107,2)</f>
        <v>0</v>
      </c>
      <c r="BL107" s="16" t="s">
        <v>133</v>
      </c>
      <c r="BM107" s="16" t="s">
        <v>801</v>
      </c>
    </row>
    <row r="108" spans="2:65" s="11" customFormat="1">
      <c r="B108" s="150"/>
      <c r="D108" s="151" t="s">
        <v>142</v>
      </c>
      <c r="E108" s="152" t="s">
        <v>1</v>
      </c>
      <c r="F108" s="153" t="s">
        <v>802</v>
      </c>
      <c r="H108" s="152" t="s">
        <v>1</v>
      </c>
      <c r="I108" s="154"/>
      <c r="L108" s="150"/>
      <c r="M108" s="155"/>
      <c r="N108" s="156"/>
      <c r="O108" s="156"/>
      <c r="P108" s="156"/>
      <c r="Q108" s="156"/>
      <c r="R108" s="156"/>
      <c r="S108" s="156"/>
      <c r="T108" s="157"/>
      <c r="AT108" s="152" t="s">
        <v>142</v>
      </c>
      <c r="AU108" s="152" t="s">
        <v>75</v>
      </c>
      <c r="AV108" s="11" t="s">
        <v>73</v>
      </c>
      <c r="AW108" s="11" t="s">
        <v>28</v>
      </c>
      <c r="AX108" s="11" t="s">
        <v>65</v>
      </c>
      <c r="AY108" s="152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803</v>
      </c>
      <c r="H109" s="161">
        <v>120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1" customFormat="1">
      <c r="B110" s="150"/>
      <c r="D110" s="151" t="s">
        <v>142</v>
      </c>
      <c r="E110" s="152" t="s">
        <v>1</v>
      </c>
      <c r="F110" s="153" t="s">
        <v>804</v>
      </c>
      <c r="H110" s="152" t="s">
        <v>1</v>
      </c>
      <c r="I110" s="154"/>
      <c r="L110" s="150"/>
      <c r="M110" s="155"/>
      <c r="N110" s="156"/>
      <c r="O110" s="156"/>
      <c r="P110" s="156"/>
      <c r="Q110" s="156"/>
      <c r="R110" s="156"/>
      <c r="S110" s="156"/>
      <c r="T110" s="157"/>
      <c r="AT110" s="152" t="s">
        <v>142</v>
      </c>
      <c r="AU110" s="152" t="s">
        <v>75</v>
      </c>
      <c r="AV110" s="11" t="s">
        <v>73</v>
      </c>
      <c r="AW110" s="11" t="s">
        <v>28</v>
      </c>
      <c r="AX110" s="11" t="s">
        <v>65</v>
      </c>
      <c r="AY110" s="152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805</v>
      </c>
      <c r="H111" s="161">
        <v>75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1" customFormat="1">
      <c r="B112" s="150"/>
      <c r="D112" s="151" t="s">
        <v>142</v>
      </c>
      <c r="E112" s="152" t="s">
        <v>1</v>
      </c>
      <c r="F112" s="153" t="s">
        <v>806</v>
      </c>
      <c r="H112" s="152" t="s">
        <v>1</v>
      </c>
      <c r="I112" s="154"/>
      <c r="L112" s="150"/>
      <c r="M112" s="155"/>
      <c r="N112" s="156"/>
      <c r="O112" s="156"/>
      <c r="P112" s="156"/>
      <c r="Q112" s="156"/>
      <c r="R112" s="156"/>
      <c r="S112" s="156"/>
      <c r="T112" s="157"/>
      <c r="AT112" s="152" t="s">
        <v>142</v>
      </c>
      <c r="AU112" s="152" t="s">
        <v>75</v>
      </c>
      <c r="AV112" s="11" t="s">
        <v>73</v>
      </c>
      <c r="AW112" s="11" t="s">
        <v>28</v>
      </c>
      <c r="AX112" s="11" t="s">
        <v>65</v>
      </c>
      <c r="AY112" s="152" t="s">
        <v>132</v>
      </c>
    </row>
    <row r="113" spans="2:65" s="12" customFormat="1">
      <c r="B113" s="158"/>
      <c r="D113" s="151" t="s">
        <v>142</v>
      </c>
      <c r="E113" s="159" t="s">
        <v>1</v>
      </c>
      <c r="F113" s="160" t="s">
        <v>807</v>
      </c>
      <c r="H113" s="161">
        <v>57.1</v>
      </c>
      <c r="I113" s="162"/>
      <c r="L113" s="158"/>
      <c r="M113" s="163"/>
      <c r="N113" s="164"/>
      <c r="O113" s="164"/>
      <c r="P113" s="164"/>
      <c r="Q113" s="164"/>
      <c r="R113" s="164"/>
      <c r="S113" s="164"/>
      <c r="T113" s="165"/>
      <c r="AT113" s="159" t="s">
        <v>142</v>
      </c>
      <c r="AU113" s="159" t="s">
        <v>75</v>
      </c>
      <c r="AV113" s="12" t="s">
        <v>75</v>
      </c>
      <c r="AW113" s="12" t="s">
        <v>28</v>
      </c>
      <c r="AX113" s="12" t="s">
        <v>65</v>
      </c>
      <c r="AY113" s="159" t="s">
        <v>132</v>
      </c>
    </row>
    <row r="114" spans="2:65" s="13" customFormat="1">
      <c r="B114" s="166"/>
      <c r="D114" s="151" t="s">
        <v>142</v>
      </c>
      <c r="E114" s="167" t="s">
        <v>1</v>
      </c>
      <c r="F114" s="168" t="s">
        <v>146</v>
      </c>
      <c r="H114" s="169">
        <v>252.1</v>
      </c>
      <c r="I114" s="170"/>
      <c r="L114" s="166"/>
      <c r="M114" s="171"/>
      <c r="N114" s="172"/>
      <c r="O114" s="172"/>
      <c r="P114" s="172"/>
      <c r="Q114" s="172"/>
      <c r="R114" s="172"/>
      <c r="S114" s="172"/>
      <c r="T114" s="173"/>
      <c r="AT114" s="167" t="s">
        <v>142</v>
      </c>
      <c r="AU114" s="167" t="s">
        <v>75</v>
      </c>
      <c r="AV114" s="13" t="s">
        <v>133</v>
      </c>
      <c r="AW114" s="13" t="s">
        <v>28</v>
      </c>
      <c r="AX114" s="13" t="s">
        <v>73</v>
      </c>
      <c r="AY114" s="167" t="s">
        <v>132</v>
      </c>
    </row>
    <row r="115" spans="2:65" s="1" customFormat="1" ht="16.5" customHeight="1">
      <c r="B115" s="137"/>
      <c r="C115" s="138" t="s">
        <v>205</v>
      </c>
      <c r="D115" s="138" t="s">
        <v>136</v>
      </c>
      <c r="E115" s="139" t="s">
        <v>808</v>
      </c>
      <c r="F115" s="140" t="s">
        <v>809</v>
      </c>
      <c r="G115" s="141" t="s">
        <v>152</v>
      </c>
      <c r="H115" s="142">
        <v>420.16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1.7000000000000001E-2</v>
      </c>
      <c r="R115" s="147">
        <f>Q115*H115</f>
        <v>7.1427200000000006</v>
      </c>
      <c r="S115" s="147">
        <v>0</v>
      </c>
      <c r="T115" s="148">
        <f>S115*H115</f>
        <v>0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810</v>
      </c>
    </row>
    <row r="116" spans="2:65" s="11" customFormat="1">
      <c r="B116" s="150"/>
      <c r="D116" s="151" t="s">
        <v>142</v>
      </c>
      <c r="E116" s="152" t="s">
        <v>1</v>
      </c>
      <c r="F116" s="153" t="s">
        <v>811</v>
      </c>
      <c r="H116" s="152" t="s">
        <v>1</v>
      </c>
      <c r="I116" s="154"/>
      <c r="L116" s="150"/>
      <c r="M116" s="155"/>
      <c r="N116" s="156"/>
      <c r="O116" s="156"/>
      <c r="P116" s="156"/>
      <c r="Q116" s="156"/>
      <c r="R116" s="156"/>
      <c r="S116" s="156"/>
      <c r="T116" s="157"/>
      <c r="AT116" s="152" t="s">
        <v>142</v>
      </c>
      <c r="AU116" s="152" t="s">
        <v>75</v>
      </c>
      <c r="AV116" s="11" t="s">
        <v>73</v>
      </c>
      <c r="AW116" s="11" t="s">
        <v>28</v>
      </c>
      <c r="AX116" s="11" t="s">
        <v>65</v>
      </c>
      <c r="AY116" s="152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812</v>
      </c>
      <c r="H117" s="161">
        <v>200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1" customFormat="1">
      <c r="B118" s="150"/>
      <c r="D118" s="151" t="s">
        <v>142</v>
      </c>
      <c r="E118" s="152" t="s">
        <v>1</v>
      </c>
      <c r="F118" s="153" t="s">
        <v>804</v>
      </c>
      <c r="H118" s="152" t="s">
        <v>1</v>
      </c>
      <c r="I118" s="154"/>
      <c r="L118" s="150"/>
      <c r="M118" s="155"/>
      <c r="N118" s="156"/>
      <c r="O118" s="156"/>
      <c r="P118" s="156"/>
      <c r="Q118" s="156"/>
      <c r="R118" s="156"/>
      <c r="S118" s="156"/>
      <c r="T118" s="157"/>
      <c r="AT118" s="152" t="s">
        <v>142</v>
      </c>
      <c r="AU118" s="152" t="s">
        <v>75</v>
      </c>
      <c r="AV118" s="11" t="s">
        <v>73</v>
      </c>
      <c r="AW118" s="11" t="s">
        <v>28</v>
      </c>
      <c r="AX118" s="11" t="s">
        <v>65</v>
      </c>
      <c r="AY118" s="152" t="s">
        <v>132</v>
      </c>
    </row>
    <row r="119" spans="2:65" s="12" customFormat="1">
      <c r="B119" s="158"/>
      <c r="D119" s="151" t="s">
        <v>142</v>
      </c>
      <c r="E119" s="159" t="s">
        <v>1</v>
      </c>
      <c r="F119" s="160" t="s">
        <v>813</v>
      </c>
      <c r="H119" s="161">
        <v>125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65</v>
      </c>
      <c r="AY119" s="159" t="s">
        <v>132</v>
      </c>
    </row>
    <row r="120" spans="2:65" s="11" customFormat="1">
      <c r="B120" s="150"/>
      <c r="D120" s="151" t="s">
        <v>142</v>
      </c>
      <c r="E120" s="152" t="s">
        <v>1</v>
      </c>
      <c r="F120" s="153" t="s">
        <v>806</v>
      </c>
      <c r="H120" s="152" t="s">
        <v>1</v>
      </c>
      <c r="I120" s="154"/>
      <c r="L120" s="150"/>
      <c r="M120" s="155"/>
      <c r="N120" s="156"/>
      <c r="O120" s="156"/>
      <c r="P120" s="156"/>
      <c r="Q120" s="156"/>
      <c r="R120" s="156"/>
      <c r="S120" s="156"/>
      <c r="T120" s="157"/>
      <c r="AT120" s="152" t="s">
        <v>142</v>
      </c>
      <c r="AU120" s="152" t="s">
        <v>75</v>
      </c>
      <c r="AV120" s="11" t="s">
        <v>73</v>
      </c>
      <c r="AW120" s="11" t="s">
        <v>28</v>
      </c>
      <c r="AX120" s="11" t="s">
        <v>65</v>
      </c>
      <c r="AY120" s="152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814</v>
      </c>
      <c r="H121" s="161">
        <v>95.16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3" customFormat="1">
      <c r="B122" s="166"/>
      <c r="D122" s="151" t="s">
        <v>142</v>
      </c>
      <c r="E122" s="167" t="s">
        <v>1</v>
      </c>
      <c r="F122" s="168" t="s">
        <v>146</v>
      </c>
      <c r="H122" s="169">
        <v>420.15999999999997</v>
      </c>
      <c r="I122" s="170"/>
      <c r="L122" s="166"/>
      <c r="M122" s="171"/>
      <c r="N122" s="172"/>
      <c r="O122" s="172"/>
      <c r="P122" s="172"/>
      <c r="Q122" s="172"/>
      <c r="R122" s="172"/>
      <c r="S122" s="172"/>
      <c r="T122" s="173"/>
      <c r="AT122" s="167" t="s">
        <v>142</v>
      </c>
      <c r="AU122" s="167" t="s">
        <v>75</v>
      </c>
      <c r="AV122" s="13" t="s">
        <v>133</v>
      </c>
      <c r="AW122" s="13" t="s">
        <v>28</v>
      </c>
      <c r="AX122" s="13" t="s">
        <v>73</v>
      </c>
      <c r="AY122" s="167" t="s">
        <v>132</v>
      </c>
    </row>
    <row r="123" spans="2:65" s="1" customFormat="1" ht="16.5" customHeight="1">
      <c r="B123" s="137"/>
      <c r="C123" s="138" t="s">
        <v>171</v>
      </c>
      <c r="D123" s="138" t="s">
        <v>136</v>
      </c>
      <c r="E123" s="139" t="s">
        <v>815</v>
      </c>
      <c r="F123" s="140" t="s">
        <v>816</v>
      </c>
      <c r="G123" s="141" t="s">
        <v>152</v>
      </c>
      <c r="H123" s="142">
        <v>126.05</v>
      </c>
      <c r="I123" s="143"/>
      <c r="J123" s="144">
        <f>ROUND(I123*H123,2)</f>
        <v>0</v>
      </c>
      <c r="K123" s="140" t="s">
        <v>140</v>
      </c>
      <c r="L123" s="28"/>
      <c r="M123" s="145" t="s">
        <v>1</v>
      </c>
      <c r="N123" s="146" t="s">
        <v>36</v>
      </c>
      <c r="O123" s="47"/>
      <c r="P123" s="147">
        <f>O123*H123</f>
        <v>0</v>
      </c>
      <c r="Q123" s="147">
        <v>6.4000000000000005E-4</v>
      </c>
      <c r="R123" s="147">
        <f>Q123*H123</f>
        <v>8.0672000000000008E-2</v>
      </c>
      <c r="S123" s="147">
        <v>0</v>
      </c>
      <c r="T123" s="148">
        <f>S123*H123</f>
        <v>0</v>
      </c>
      <c r="AR123" s="16" t="s">
        <v>133</v>
      </c>
      <c r="AT123" s="16" t="s">
        <v>136</v>
      </c>
      <c r="AU123" s="16" t="s">
        <v>75</v>
      </c>
      <c r="AY123" s="16" t="s">
        <v>132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6" t="s">
        <v>73</v>
      </c>
      <c r="BK123" s="149">
        <f>ROUND(I123*H123,2)</f>
        <v>0</v>
      </c>
      <c r="BL123" s="16" t="s">
        <v>133</v>
      </c>
      <c r="BM123" s="16" t="s">
        <v>817</v>
      </c>
    </row>
    <row r="124" spans="2:65" s="11" customFormat="1">
      <c r="B124" s="150"/>
      <c r="D124" s="151" t="s">
        <v>142</v>
      </c>
      <c r="E124" s="152" t="s">
        <v>1</v>
      </c>
      <c r="F124" s="153" t="s">
        <v>802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818</v>
      </c>
      <c r="H125" s="161">
        <v>60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804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819</v>
      </c>
      <c r="H127" s="161">
        <v>37.5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1" customFormat="1">
      <c r="B128" s="150"/>
      <c r="D128" s="151" t="s">
        <v>142</v>
      </c>
      <c r="E128" s="152" t="s">
        <v>1</v>
      </c>
      <c r="F128" s="153" t="s">
        <v>806</v>
      </c>
      <c r="H128" s="152" t="s">
        <v>1</v>
      </c>
      <c r="I128" s="154"/>
      <c r="L128" s="150"/>
      <c r="M128" s="155"/>
      <c r="N128" s="156"/>
      <c r="O128" s="156"/>
      <c r="P128" s="156"/>
      <c r="Q128" s="156"/>
      <c r="R128" s="156"/>
      <c r="S128" s="156"/>
      <c r="T128" s="157"/>
      <c r="AT128" s="152" t="s">
        <v>142</v>
      </c>
      <c r="AU128" s="152" t="s">
        <v>75</v>
      </c>
      <c r="AV128" s="11" t="s">
        <v>73</v>
      </c>
      <c r="AW128" s="11" t="s">
        <v>28</v>
      </c>
      <c r="AX128" s="11" t="s">
        <v>65</v>
      </c>
      <c r="AY128" s="152" t="s">
        <v>132</v>
      </c>
    </row>
    <row r="129" spans="2:65" s="12" customFormat="1">
      <c r="B129" s="158"/>
      <c r="D129" s="151" t="s">
        <v>142</v>
      </c>
      <c r="E129" s="159" t="s">
        <v>1</v>
      </c>
      <c r="F129" s="160" t="s">
        <v>820</v>
      </c>
      <c r="H129" s="161">
        <v>28.55</v>
      </c>
      <c r="I129" s="162"/>
      <c r="L129" s="158"/>
      <c r="M129" s="163"/>
      <c r="N129" s="164"/>
      <c r="O129" s="164"/>
      <c r="P129" s="164"/>
      <c r="Q129" s="164"/>
      <c r="R129" s="164"/>
      <c r="S129" s="164"/>
      <c r="T129" s="165"/>
      <c r="AT129" s="159" t="s">
        <v>142</v>
      </c>
      <c r="AU129" s="159" t="s">
        <v>75</v>
      </c>
      <c r="AV129" s="12" t="s">
        <v>75</v>
      </c>
      <c r="AW129" s="12" t="s">
        <v>28</v>
      </c>
      <c r="AX129" s="12" t="s">
        <v>65</v>
      </c>
      <c r="AY129" s="159" t="s">
        <v>132</v>
      </c>
    </row>
    <row r="130" spans="2:65" s="13" customFormat="1">
      <c r="B130" s="166"/>
      <c r="D130" s="151" t="s">
        <v>142</v>
      </c>
      <c r="E130" s="167" t="s">
        <v>1</v>
      </c>
      <c r="F130" s="168" t="s">
        <v>146</v>
      </c>
      <c r="H130" s="169">
        <v>126.05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75</v>
      </c>
      <c r="AV130" s="13" t="s">
        <v>133</v>
      </c>
      <c r="AW130" s="13" t="s">
        <v>28</v>
      </c>
      <c r="AX130" s="13" t="s">
        <v>73</v>
      </c>
      <c r="AY130" s="167" t="s">
        <v>132</v>
      </c>
    </row>
    <row r="131" spans="2:65" s="1" customFormat="1" ht="16.5" customHeight="1">
      <c r="B131" s="137"/>
      <c r="C131" s="138" t="s">
        <v>418</v>
      </c>
      <c r="D131" s="138" t="s">
        <v>136</v>
      </c>
      <c r="E131" s="139" t="s">
        <v>821</v>
      </c>
      <c r="F131" s="140" t="s">
        <v>822</v>
      </c>
      <c r="G131" s="141" t="s">
        <v>152</v>
      </c>
      <c r="H131" s="142">
        <v>363.58</v>
      </c>
      <c r="I131" s="143"/>
      <c r="J131" s="144">
        <f>ROUND(I131*H131,2)</f>
        <v>0</v>
      </c>
      <c r="K131" s="140" t="s">
        <v>140</v>
      </c>
      <c r="L131" s="28"/>
      <c r="M131" s="145" t="s">
        <v>1</v>
      </c>
      <c r="N131" s="146" t="s">
        <v>36</v>
      </c>
      <c r="O131" s="47"/>
      <c r="P131" s="147">
        <f>O131*H131</f>
        <v>0</v>
      </c>
      <c r="Q131" s="147">
        <v>1.2E-4</v>
      </c>
      <c r="R131" s="147">
        <f>Q131*H131</f>
        <v>4.3629599999999998E-2</v>
      </c>
      <c r="S131" s="147">
        <v>0</v>
      </c>
      <c r="T131" s="148">
        <f>S131*H131</f>
        <v>0</v>
      </c>
      <c r="AR131" s="16" t="s">
        <v>133</v>
      </c>
      <c r="AT131" s="16" t="s">
        <v>136</v>
      </c>
      <c r="AU131" s="16" t="s">
        <v>75</v>
      </c>
      <c r="AY131" s="16" t="s">
        <v>132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6" t="s">
        <v>73</v>
      </c>
      <c r="BK131" s="149">
        <f>ROUND(I131*H131,2)</f>
        <v>0</v>
      </c>
      <c r="BL131" s="16" t="s">
        <v>133</v>
      </c>
      <c r="BM131" s="16" t="s">
        <v>823</v>
      </c>
    </row>
    <row r="132" spans="2:65" s="11" customFormat="1">
      <c r="B132" s="150"/>
      <c r="D132" s="151" t="s">
        <v>142</v>
      </c>
      <c r="E132" s="152" t="s">
        <v>1</v>
      </c>
      <c r="F132" s="153" t="s">
        <v>824</v>
      </c>
      <c r="H132" s="152" t="s">
        <v>1</v>
      </c>
      <c r="I132" s="154"/>
      <c r="L132" s="150"/>
      <c r="M132" s="155"/>
      <c r="N132" s="156"/>
      <c r="O132" s="156"/>
      <c r="P132" s="156"/>
      <c r="Q132" s="156"/>
      <c r="R132" s="156"/>
      <c r="S132" s="156"/>
      <c r="T132" s="157"/>
      <c r="AT132" s="152" t="s">
        <v>142</v>
      </c>
      <c r="AU132" s="152" t="s">
        <v>75</v>
      </c>
      <c r="AV132" s="11" t="s">
        <v>73</v>
      </c>
      <c r="AW132" s="11" t="s">
        <v>28</v>
      </c>
      <c r="AX132" s="11" t="s">
        <v>65</v>
      </c>
      <c r="AY132" s="152" t="s">
        <v>132</v>
      </c>
    </row>
    <row r="133" spans="2:65" s="11" customFormat="1">
      <c r="B133" s="150"/>
      <c r="D133" s="151" t="s">
        <v>142</v>
      </c>
      <c r="E133" s="152" t="s">
        <v>1</v>
      </c>
      <c r="F133" s="153" t="s">
        <v>825</v>
      </c>
      <c r="H133" s="152" t="s">
        <v>1</v>
      </c>
      <c r="I133" s="154"/>
      <c r="L133" s="150"/>
      <c r="M133" s="155"/>
      <c r="N133" s="156"/>
      <c r="O133" s="156"/>
      <c r="P133" s="156"/>
      <c r="Q133" s="156"/>
      <c r="R133" s="156"/>
      <c r="S133" s="156"/>
      <c r="T133" s="157"/>
      <c r="AT133" s="152" t="s">
        <v>142</v>
      </c>
      <c r="AU133" s="152" t="s">
        <v>75</v>
      </c>
      <c r="AV133" s="11" t="s">
        <v>73</v>
      </c>
      <c r="AW133" s="11" t="s">
        <v>28</v>
      </c>
      <c r="AX133" s="11" t="s">
        <v>65</v>
      </c>
      <c r="AY133" s="152" t="s">
        <v>132</v>
      </c>
    </row>
    <row r="134" spans="2:65" s="12" customFormat="1">
      <c r="B134" s="158"/>
      <c r="D134" s="151" t="s">
        <v>142</v>
      </c>
      <c r="E134" s="159" t="s">
        <v>1</v>
      </c>
      <c r="F134" s="160" t="s">
        <v>826</v>
      </c>
      <c r="H134" s="161">
        <v>78.849999999999994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65</v>
      </c>
      <c r="AY134" s="159" t="s">
        <v>132</v>
      </c>
    </row>
    <row r="135" spans="2:65" s="12" customFormat="1">
      <c r="B135" s="158"/>
      <c r="D135" s="151" t="s">
        <v>142</v>
      </c>
      <c r="E135" s="159" t="s">
        <v>1</v>
      </c>
      <c r="F135" s="160" t="s">
        <v>827</v>
      </c>
      <c r="H135" s="161">
        <v>64.150000000000006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65</v>
      </c>
      <c r="AY135" s="159" t="s">
        <v>132</v>
      </c>
    </row>
    <row r="136" spans="2:65" s="11" customFormat="1">
      <c r="B136" s="150"/>
      <c r="D136" s="151" t="s">
        <v>142</v>
      </c>
      <c r="E136" s="152" t="s">
        <v>1</v>
      </c>
      <c r="F136" s="153" t="s">
        <v>828</v>
      </c>
      <c r="H136" s="152" t="s">
        <v>1</v>
      </c>
      <c r="I136" s="154"/>
      <c r="L136" s="150"/>
      <c r="M136" s="155"/>
      <c r="N136" s="156"/>
      <c r="O136" s="156"/>
      <c r="P136" s="156"/>
      <c r="Q136" s="156"/>
      <c r="R136" s="156"/>
      <c r="S136" s="156"/>
      <c r="T136" s="157"/>
      <c r="AT136" s="152" t="s">
        <v>142</v>
      </c>
      <c r="AU136" s="152" t="s">
        <v>75</v>
      </c>
      <c r="AV136" s="11" t="s">
        <v>73</v>
      </c>
      <c r="AW136" s="11" t="s">
        <v>28</v>
      </c>
      <c r="AX136" s="11" t="s">
        <v>65</v>
      </c>
      <c r="AY136" s="152" t="s">
        <v>132</v>
      </c>
    </row>
    <row r="137" spans="2:65" s="12" customFormat="1">
      <c r="B137" s="158"/>
      <c r="D137" s="151" t="s">
        <v>142</v>
      </c>
      <c r="E137" s="159" t="s">
        <v>1</v>
      </c>
      <c r="F137" s="160" t="s">
        <v>829</v>
      </c>
      <c r="H137" s="161">
        <v>65.510000000000005</v>
      </c>
      <c r="I137" s="162"/>
      <c r="L137" s="158"/>
      <c r="M137" s="163"/>
      <c r="N137" s="164"/>
      <c r="O137" s="164"/>
      <c r="P137" s="164"/>
      <c r="Q137" s="164"/>
      <c r="R137" s="164"/>
      <c r="S137" s="164"/>
      <c r="T137" s="165"/>
      <c r="AT137" s="159" t="s">
        <v>142</v>
      </c>
      <c r="AU137" s="159" t="s">
        <v>75</v>
      </c>
      <c r="AV137" s="12" t="s">
        <v>75</v>
      </c>
      <c r="AW137" s="12" t="s">
        <v>28</v>
      </c>
      <c r="AX137" s="12" t="s">
        <v>65</v>
      </c>
      <c r="AY137" s="159" t="s">
        <v>132</v>
      </c>
    </row>
    <row r="138" spans="2:65" s="11" customFormat="1">
      <c r="B138" s="150"/>
      <c r="D138" s="151" t="s">
        <v>142</v>
      </c>
      <c r="E138" s="152" t="s">
        <v>1</v>
      </c>
      <c r="F138" s="153" t="s">
        <v>830</v>
      </c>
      <c r="H138" s="152" t="s">
        <v>1</v>
      </c>
      <c r="I138" s="154"/>
      <c r="L138" s="150"/>
      <c r="M138" s="155"/>
      <c r="N138" s="156"/>
      <c r="O138" s="156"/>
      <c r="P138" s="156"/>
      <c r="Q138" s="156"/>
      <c r="R138" s="156"/>
      <c r="S138" s="156"/>
      <c r="T138" s="157"/>
      <c r="AT138" s="152" t="s">
        <v>142</v>
      </c>
      <c r="AU138" s="152" t="s">
        <v>75</v>
      </c>
      <c r="AV138" s="11" t="s">
        <v>73</v>
      </c>
      <c r="AW138" s="11" t="s">
        <v>28</v>
      </c>
      <c r="AX138" s="11" t="s">
        <v>65</v>
      </c>
      <c r="AY138" s="152" t="s">
        <v>132</v>
      </c>
    </row>
    <row r="139" spans="2:65" s="12" customFormat="1">
      <c r="B139" s="158"/>
      <c r="D139" s="151" t="s">
        <v>142</v>
      </c>
      <c r="E139" s="159" t="s">
        <v>1</v>
      </c>
      <c r="F139" s="160" t="s">
        <v>831</v>
      </c>
      <c r="H139" s="161">
        <v>70.75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65</v>
      </c>
      <c r="AY139" s="159" t="s">
        <v>132</v>
      </c>
    </row>
    <row r="140" spans="2:65" s="11" customFormat="1">
      <c r="B140" s="150"/>
      <c r="D140" s="151" t="s">
        <v>142</v>
      </c>
      <c r="E140" s="152" t="s">
        <v>1</v>
      </c>
      <c r="F140" s="153" t="s">
        <v>832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833</v>
      </c>
      <c r="H141" s="161">
        <v>84.32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3" customFormat="1">
      <c r="B142" s="166"/>
      <c r="D142" s="151" t="s">
        <v>142</v>
      </c>
      <c r="E142" s="167" t="s">
        <v>1</v>
      </c>
      <c r="F142" s="168" t="s">
        <v>146</v>
      </c>
      <c r="H142" s="169">
        <v>363.58</v>
      </c>
      <c r="I142" s="170"/>
      <c r="L142" s="166"/>
      <c r="M142" s="171"/>
      <c r="N142" s="172"/>
      <c r="O142" s="172"/>
      <c r="P142" s="172"/>
      <c r="Q142" s="172"/>
      <c r="R142" s="172"/>
      <c r="S142" s="172"/>
      <c r="T142" s="173"/>
      <c r="AT142" s="167" t="s">
        <v>142</v>
      </c>
      <c r="AU142" s="167" t="s">
        <v>75</v>
      </c>
      <c r="AV142" s="13" t="s">
        <v>133</v>
      </c>
      <c r="AW142" s="13" t="s">
        <v>28</v>
      </c>
      <c r="AX142" s="13" t="s">
        <v>73</v>
      </c>
      <c r="AY142" s="167" t="s">
        <v>132</v>
      </c>
    </row>
    <row r="143" spans="2:65" s="10" customFormat="1" ht="22.9" customHeight="1">
      <c r="B143" s="124"/>
      <c r="D143" s="125" t="s">
        <v>64</v>
      </c>
      <c r="E143" s="135" t="s">
        <v>205</v>
      </c>
      <c r="F143" s="135" t="s">
        <v>206</v>
      </c>
      <c r="I143" s="127"/>
      <c r="J143" s="136">
        <f>BK143</f>
        <v>0</v>
      </c>
      <c r="L143" s="124"/>
      <c r="M143" s="129"/>
      <c r="N143" s="130"/>
      <c r="O143" s="130"/>
      <c r="P143" s="131">
        <f>SUM(P144:P183)</f>
        <v>0</v>
      </c>
      <c r="Q143" s="130"/>
      <c r="R143" s="131">
        <f>SUM(R144:R183)</f>
        <v>8.5959999999999995E-2</v>
      </c>
      <c r="S143" s="130"/>
      <c r="T143" s="132">
        <f>SUM(T144:T183)</f>
        <v>6.9941999999999993</v>
      </c>
      <c r="AR143" s="125" t="s">
        <v>73</v>
      </c>
      <c r="AT143" s="133" t="s">
        <v>64</v>
      </c>
      <c r="AU143" s="133" t="s">
        <v>73</v>
      </c>
      <c r="AY143" s="125" t="s">
        <v>132</v>
      </c>
      <c r="BK143" s="134">
        <f>SUM(BK144:BK183)</f>
        <v>0</v>
      </c>
    </row>
    <row r="144" spans="2:65" s="1" customFormat="1" ht="16.5" customHeight="1">
      <c r="B144" s="137"/>
      <c r="C144" s="138" t="s">
        <v>834</v>
      </c>
      <c r="D144" s="138" t="s">
        <v>136</v>
      </c>
      <c r="E144" s="139" t="s">
        <v>835</v>
      </c>
      <c r="F144" s="140" t="s">
        <v>836</v>
      </c>
      <c r="G144" s="141" t="s">
        <v>152</v>
      </c>
      <c r="H144" s="142">
        <v>520.48</v>
      </c>
      <c r="I144" s="143"/>
      <c r="J144" s="144">
        <f>ROUND(I144*H144,2)</f>
        <v>0</v>
      </c>
      <c r="K144" s="140" t="s">
        <v>140</v>
      </c>
      <c r="L144" s="28"/>
      <c r="M144" s="145" t="s">
        <v>1</v>
      </c>
      <c r="N144" s="146" t="s">
        <v>36</v>
      </c>
      <c r="O144" s="47"/>
      <c r="P144" s="147">
        <f>O144*H144</f>
        <v>0</v>
      </c>
      <c r="Q144" s="147">
        <v>1.2999999999999999E-4</v>
      </c>
      <c r="R144" s="147">
        <f>Q144*H144</f>
        <v>6.7662399999999998E-2</v>
      </c>
      <c r="S144" s="147">
        <v>0</v>
      </c>
      <c r="T144" s="148">
        <f>S144*H144</f>
        <v>0</v>
      </c>
      <c r="AR144" s="16" t="s">
        <v>133</v>
      </c>
      <c r="AT144" s="16" t="s">
        <v>136</v>
      </c>
      <c r="AU144" s="16" t="s">
        <v>75</v>
      </c>
      <c r="AY144" s="16" t="s">
        <v>132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6" t="s">
        <v>73</v>
      </c>
      <c r="BK144" s="149">
        <f>ROUND(I144*H144,2)</f>
        <v>0</v>
      </c>
      <c r="BL144" s="16" t="s">
        <v>133</v>
      </c>
      <c r="BM144" s="16" t="s">
        <v>837</v>
      </c>
    </row>
    <row r="145" spans="2:65" s="11" customFormat="1">
      <c r="B145" s="150"/>
      <c r="D145" s="151" t="s">
        <v>142</v>
      </c>
      <c r="E145" s="152" t="s">
        <v>1</v>
      </c>
      <c r="F145" s="153" t="s">
        <v>838</v>
      </c>
      <c r="H145" s="152" t="s">
        <v>1</v>
      </c>
      <c r="I145" s="154"/>
      <c r="L145" s="150"/>
      <c r="M145" s="155"/>
      <c r="N145" s="156"/>
      <c r="O145" s="156"/>
      <c r="P145" s="156"/>
      <c r="Q145" s="156"/>
      <c r="R145" s="156"/>
      <c r="S145" s="156"/>
      <c r="T145" s="157"/>
      <c r="AT145" s="152" t="s">
        <v>142</v>
      </c>
      <c r="AU145" s="152" t="s">
        <v>75</v>
      </c>
      <c r="AV145" s="11" t="s">
        <v>73</v>
      </c>
      <c r="AW145" s="11" t="s">
        <v>28</v>
      </c>
      <c r="AX145" s="11" t="s">
        <v>65</v>
      </c>
      <c r="AY145" s="152" t="s">
        <v>132</v>
      </c>
    </row>
    <row r="146" spans="2:65" s="11" customFormat="1">
      <c r="B146" s="150"/>
      <c r="D146" s="151" t="s">
        <v>142</v>
      </c>
      <c r="E146" s="152" t="s">
        <v>1</v>
      </c>
      <c r="F146" s="153" t="s">
        <v>825</v>
      </c>
      <c r="H146" s="152" t="s">
        <v>1</v>
      </c>
      <c r="I146" s="154"/>
      <c r="L146" s="150"/>
      <c r="M146" s="155"/>
      <c r="N146" s="156"/>
      <c r="O146" s="156"/>
      <c r="P146" s="156"/>
      <c r="Q146" s="156"/>
      <c r="R146" s="156"/>
      <c r="S146" s="156"/>
      <c r="T146" s="157"/>
      <c r="AT146" s="152" t="s">
        <v>142</v>
      </c>
      <c r="AU146" s="152" t="s">
        <v>75</v>
      </c>
      <c r="AV146" s="11" t="s">
        <v>73</v>
      </c>
      <c r="AW146" s="11" t="s">
        <v>28</v>
      </c>
      <c r="AX146" s="11" t="s">
        <v>65</v>
      </c>
      <c r="AY146" s="152" t="s">
        <v>132</v>
      </c>
    </row>
    <row r="147" spans="2:65" s="12" customFormat="1">
      <c r="B147" s="158"/>
      <c r="D147" s="151" t="s">
        <v>142</v>
      </c>
      <c r="E147" s="159" t="s">
        <v>1</v>
      </c>
      <c r="F147" s="160" t="s">
        <v>826</v>
      </c>
      <c r="H147" s="161">
        <v>78.849999999999994</v>
      </c>
      <c r="I147" s="162"/>
      <c r="L147" s="158"/>
      <c r="M147" s="163"/>
      <c r="N147" s="164"/>
      <c r="O147" s="164"/>
      <c r="P147" s="164"/>
      <c r="Q147" s="164"/>
      <c r="R147" s="164"/>
      <c r="S147" s="164"/>
      <c r="T147" s="165"/>
      <c r="AT147" s="159" t="s">
        <v>142</v>
      </c>
      <c r="AU147" s="159" t="s">
        <v>75</v>
      </c>
      <c r="AV147" s="12" t="s">
        <v>75</v>
      </c>
      <c r="AW147" s="12" t="s">
        <v>28</v>
      </c>
      <c r="AX147" s="12" t="s">
        <v>65</v>
      </c>
      <c r="AY147" s="159" t="s">
        <v>132</v>
      </c>
    </row>
    <row r="148" spans="2:65" s="12" customFormat="1">
      <c r="B148" s="158"/>
      <c r="D148" s="151" t="s">
        <v>142</v>
      </c>
      <c r="E148" s="159" t="s">
        <v>1</v>
      </c>
      <c r="F148" s="160" t="s">
        <v>827</v>
      </c>
      <c r="H148" s="161">
        <v>64.150000000000006</v>
      </c>
      <c r="I148" s="162"/>
      <c r="L148" s="158"/>
      <c r="M148" s="163"/>
      <c r="N148" s="164"/>
      <c r="O148" s="164"/>
      <c r="P148" s="164"/>
      <c r="Q148" s="164"/>
      <c r="R148" s="164"/>
      <c r="S148" s="164"/>
      <c r="T148" s="165"/>
      <c r="AT148" s="159" t="s">
        <v>142</v>
      </c>
      <c r="AU148" s="159" t="s">
        <v>75</v>
      </c>
      <c r="AV148" s="12" t="s">
        <v>75</v>
      </c>
      <c r="AW148" s="12" t="s">
        <v>28</v>
      </c>
      <c r="AX148" s="12" t="s">
        <v>65</v>
      </c>
      <c r="AY148" s="159" t="s">
        <v>132</v>
      </c>
    </row>
    <row r="149" spans="2:65" s="11" customFormat="1">
      <c r="B149" s="150"/>
      <c r="D149" s="151" t="s">
        <v>142</v>
      </c>
      <c r="E149" s="152" t="s">
        <v>1</v>
      </c>
      <c r="F149" s="153" t="s">
        <v>828</v>
      </c>
      <c r="H149" s="152" t="s">
        <v>1</v>
      </c>
      <c r="I149" s="154"/>
      <c r="L149" s="150"/>
      <c r="M149" s="155"/>
      <c r="N149" s="156"/>
      <c r="O149" s="156"/>
      <c r="P149" s="156"/>
      <c r="Q149" s="156"/>
      <c r="R149" s="156"/>
      <c r="S149" s="156"/>
      <c r="T149" s="157"/>
      <c r="AT149" s="152" t="s">
        <v>142</v>
      </c>
      <c r="AU149" s="152" t="s">
        <v>75</v>
      </c>
      <c r="AV149" s="11" t="s">
        <v>73</v>
      </c>
      <c r="AW149" s="11" t="s">
        <v>28</v>
      </c>
      <c r="AX149" s="11" t="s">
        <v>65</v>
      </c>
      <c r="AY149" s="152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829</v>
      </c>
      <c r="H150" s="161">
        <v>65.510000000000005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65</v>
      </c>
      <c r="AY150" s="159" t="s">
        <v>132</v>
      </c>
    </row>
    <row r="151" spans="2:65" s="11" customFormat="1">
      <c r="B151" s="150"/>
      <c r="D151" s="151" t="s">
        <v>142</v>
      </c>
      <c r="E151" s="152" t="s">
        <v>1</v>
      </c>
      <c r="F151" s="153" t="s">
        <v>830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831</v>
      </c>
      <c r="H152" s="161">
        <v>70.75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839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833</v>
      </c>
      <c r="H154" s="161">
        <v>84.32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1" customFormat="1">
      <c r="B155" s="150"/>
      <c r="D155" s="151" t="s">
        <v>142</v>
      </c>
      <c r="E155" s="152" t="s">
        <v>1</v>
      </c>
      <c r="F155" s="153" t="s">
        <v>722</v>
      </c>
      <c r="H155" s="152" t="s">
        <v>1</v>
      </c>
      <c r="I155" s="154"/>
      <c r="L155" s="150"/>
      <c r="M155" s="155"/>
      <c r="N155" s="156"/>
      <c r="O155" s="156"/>
      <c r="P155" s="156"/>
      <c r="Q155" s="156"/>
      <c r="R155" s="156"/>
      <c r="S155" s="156"/>
      <c r="T155" s="157"/>
      <c r="AT155" s="152" t="s">
        <v>142</v>
      </c>
      <c r="AU155" s="152" t="s">
        <v>75</v>
      </c>
      <c r="AV155" s="11" t="s">
        <v>73</v>
      </c>
      <c r="AW155" s="11" t="s">
        <v>28</v>
      </c>
      <c r="AX155" s="11" t="s">
        <v>65</v>
      </c>
      <c r="AY155" s="152" t="s">
        <v>132</v>
      </c>
    </row>
    <row r="156" spans="2:65" s="12" customFormat="1">
      <c r="B156" s="158"/>
      <c r="D156" s="151" t="s">
        <v>142</v>
      </c>
      <c r="E156" s="159" t="s">
        <v>1</v>
      </c>
      <c r="F156" s="160" t="s">
        <v>840</v>
      </c>
      <c r="H156" s="161">
        <v>87.9</v>
      </c>
      <c r="I156" s="162"/>
      <c r="L156" s="158"/>
      <c r="M156" s="163"/>
      <c r="N156" s="164"/>
      <c r="O156" s="164"/>
      <c r="P156" s="164"/>
      <c r="Q156" s="164"/>
      <c r="R156" s="164"/>
      <c r="S156" s="164"/>
      <c r="T156" s="165"/>
      <c r="AT156" s="159" t="s">
        <v>142</v>
      </c>
      <c r="AU156" s="159" t="s">
        <v>75</v>
      </c>
      <c r="AV156" s="12" t="s">
        <v>75</v>
      </c>
      <c r="AW156" s="12" t="s">
        <v>28</v>
      </c>
      <c r="AX156" s="12" t="s">
        <v>65</v>
      </c>
      <c r="AY156" s="159" t="s">
        <v>132</v>
      </c>
    </row>
    <row r="157" spans="2:65" s="11" customFormat="1">
      <c r="B157" s="150"/>
      <c r="D157" s="151" t="s">
        <v>142</v>
      </c>
      <c r="E157" s="152" t="s">
        <v>1</v>
      </c>
      <c r="F157" s="153" t="s">
        <v>725</v>
      </c>
      <c r="H157" s="152" t="s">
        <v>1</v>
      </c>
      <c r="I157" s="154"/>
      <c r="L157" s="150"/>
      <c r="M157" s="155"/>
      <c r="N157" s="156"/>
      <c r="O157" s="156"/>
      <c r="P157" s="156"/>
      <c r="Q157" s="156"/>
      <c r="R157" s="156"/>
      <c r="S157" s="156"/>
      <c r="T157" s="157"/>
      <c r="AT157" s="152" t="s">
        <v>142</v>
      </c>
      <c r="AU157" s="152" t="s">
        <v>75</v>
      </c>
      <c r="AV157" s="11" t="s">
        <v>73</v>
      </c>
      <c r="AW157" s="11" t="s">
        <v>28</v>
      </c>
      <c r="AX157" s="11" t="s">
        <v>65</v>
      </c>
      <c r="AY157" s="152" t="s">
        <v>132</v>
      </c>
    </row>
    <row r="158" spans="2:65" s="12" customFormat="1">
      <c r="B158" s="158"/>
      <c r="D158" s="151" t="s">
        <v>142</v>
      </c>
      <c r="E158" s="159" t="s">
        <v>1</v>
      </c>
      <c r="F158" s="160" t="s">
        <v>841</v>
      </c>
      <c r="H158" s="161">
        <v>69</v>
      </c>
      <c r="I158" s="162"/>
      <c r="L158" s="158"/>
      <c r="M158" s="163"/>
      <c r="N158" s="164"/>
      <c r="O158" s="164"/>
      <c r="P158" s="164"/>
      <c r="Q158" s="164"/>
      <c r="R158" s="164"/>
      <c r="S158" s="164"/>
      <c r="T158" s="165"/>
      <c r="AT158" s="159" t="s">
        <v>142</v>
      </c>
      <c r="AU158" s="159" t="s">
        <v>75</v>
      </c>
      <c r="AV158" s="12" t="s">
        <v>75</v>
      </c>
      <c r="AW158" s="12" t="s">
        <v>28</v>
      </c>
      <c r="AX158" s="12" t="s">
        <v>65</v>
      </c>
      <c r="AY158" s="159" t="s">
        <v>132</v>
      </c>
    </row>
    <row r="159" spans="2:65" s="13" customFormat="1">
      <c r="B159" s="166"/>
      <c r="D159" s="151" t="s">
        <v>142</v>
      </c>
      <c r="E159" s="167" t="s">
        <v>1</v>
      </c>
      <c r="F159" s="168" t="s">
        <v>146</v>
      </c>
      <c r="H159" s="169">
        <v>520.48</v>
      </c>
      <c r="I159" s="170"/>
      <c r="L159" s="166"/>
      <c r="M159" s="171"/>
      <c r="N159" s="172"/>
      <c r="O159" s="172"/>
      <c r="P159" s="172"/>
      <c r="Q159" s="172"/>
      <c r="R159" s="172"/>
      <c r="S159" s="172"/>
      <c r="T159" s="173"/>
      <c r="AT159" s="167" t="s">
        <v>142</v>
      </c>
      <c r="AU159" s="167" t="s">
        <v>75</v>
      </c>
      <c r="AV159" s="13" t="s">
        <v>133</v>
      </c>
      <c r="AW159" s="13" t="s">
        <v>28</v>
      </c>
      <c r="AX159" s="13" t="s">
        <v>73</v>
      </c>
      <c r="AY159" s="167" t="s">
        <v>132</v>
      </c>
    </row>
    <row r="160" spans="2:65" s="1" customFormat="1" ht="16.5" customHeight="1">
      <c r="B160" s="137"/>
      <c r="C160" s="138" t="s">
        <v>271</v>
      </c>
      <c r="D160" s="138" t="s">
        <v>136</v>
      </c>
      <c r="E160" s="139" t="s">
        <v>842</v>
      </c>
      <c r="F160" s="140" t="s">
        <v>843</v>
      </c>
      <c r="G160" s="141" t="s">
        <v>152</v>
      </c>
      <c r="H160" s="142">
        <v>457.44</v>
      </c>
      <c r="I160" s="143"/>
      <c r="J160" s="144">
        <f>ROUND(I160*H160,2)</f>
        <v>0</v>
      </c>
      <c r="K160" s="140" t="s">
        <v>140</v>
      </c>
      <c r="L160" s="28"/>
      <c r="M160" s="145" t="s">
        <v>1</v>
      </c>
      <c r="N160" s="146" t="s">
        <v>36</v>
      </c>
      <c r="O160" s="47"/>
      <c r="P160" s="147">
        <f>O160*H160</f>
        <v>0</v>
      </c>
      <c r="Q160" s="147">
        <v>4.0000000000000003E-5</v>
      </c>
      <c r="R160" s="147">
        <f>Q160*H160</f>
        <v>1.8297600000000001E-2</v>
      </c>
      <c r="S160" s="147">
        <v>0</v>
      </c>
      <c r="T160" s="148">
        <f>S160*H160</f>
        <v>0</v>
      </c>
      <c r="AR160" s="16" t="s">
        <v>133</v>
      </c>
      <c r="AT160" s="16" t="s">
        <v>136</v>
      </c>
      <c r="AU160" s="16" t="s">
        <v>75</v>
      </c>
      <c r="AY160" s="16" t="s">
        <v>132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6" t="s">
        <v>73</v>
      </c>
      <c r="BK160" s="149">
        <f>ROUND(I160*H160,2)</f>
        <v>0</v>
      </c>
      <c r="BL160" s="16" t="s">
        <v>133</v>
      </c>
      <c r="BM160" s="16" t="s">
        <v>844</v>
      </c>
    </row>
    <row r="161" spans="2:65" s="11" customFormat="1">
      <c r="B161" s="150"/>
      <c r="D161" s="151" t="s">
        <v>142</v>
      </c>
      <c r="E161" s="152" t="s">
        <v>1</v>
      </c>
      <c r="F161" s="153" t="s">
        <v>735</v>
      </c>
      <c r="H161" s="152" t="s">
        <v>1</v>
      </c>
      <c r="I161" s="154"/>
      <c r="L161" s="150"/>
      <c r="M161" s="155"/>
      <c r="N161" s="156"/>
      <c r="O161" s="156"/>
      <c r="P161" s="156"/>
      <c r="Q161" s="156"/>
      <c r="R161" s="156"/>
      <c r="S161" s="156"/>
      <c r="T161" s="157"/>
      <c r="AT161" s="152" t="s">
        <v>142</v>
      </c>
      <c r="AU161" s="152" t="s">
        <v>75</v>
      </c>
      <c r="AV161" s="11" t="s">
        <v>73</v>
      </c>
      <c r="AW161" s="11" t="s">
        <v>28</v>
      </c>
      <c r="AX161" s="11" t="s">
        <v>65</v>
      </c>
      <c r="AY161" s="152" t="s">
        <v>132</v>
      </c>
    </row>
    <row r="162" spans="2:65" s="12" customFormat="1">
      <c r="B162" s="158"/>
      <c r="D162" s="151" t="s">
        <v>142</v>
      </c>
      <c r="E162" s="159" t="s">
        <v>1</v>
      </c>
      <c r="F162" s="160" t="s">
        <v>845</v>
      </c>
      <c r="H162" s="161">
        <v>165.75</v>
      </c>
      <c r="I162" s="162"/>
      <c r="L162" s="158"/>
      <c r="M162" s="163"/>
      <c r="N162" s="164"/>
      <c r="O162" s="164"/>
      <c r="P162" s="164"/>
      <c r="Q162" s="164"/>
      <c r="R162" s="164"/>
      <c r="S162" s="164"/>
      <c r="T162" s="165"/>
      <c r="AT162" s="159" t="s">
        <v>142</v>
      </c>
      <c r="AU162" s="159" t="s">
        <v>75</v>
      </c>
      <c r="AV162" s="12" t="s">
        <v>75</v>
      </c>
      <c r="AW162" s="12" t="s">
        <v>28</v>
      </c>
      <c r="AX162" s="12" t="s">
        <v>65</v>
      </c>
      <c r="AY162" s="159" t="s">
        <v>132</v>
      </c>
    </row>
    <row r="163" spans="2:65" s="12" customFormat="1">
      <c r="B163" s="158"/>
      <c r="D163" s="151" t="s">
        <v>142</v>
      </c>
      <c r="E163" s="159" t="s">
        <v>1</v>
      </c>
      <c r="F163" s="160" t="s">
        <v>846</v>
      </c>
      <c r="H163" s="161">
        <v>28.6</v>
      </c>
      <c r="I163" s="162"/>
      <c r="L163" s="158"/>
      <c r="M163" s="163"/>
      <c r="N163" s="164"/>
      <c r="O163" s="164"/>
      <c r="P163" s="164"/>
      <c r="Q163" s="164"/>
      <c r="R163" s="164"/>
      <c r="S163" s="164"/>
      <c r="T163" s="165"/>
      <c r="AT163" s="159" t="s">
        <v>142</v>
      </c>
      <c r="AU163" s="159" t="s">
        <v>75</v>
      </c>
      <c r="AV163" s="12" t="s">
        <v>75</v>
      </c>
      <c r="AW163" s="12" t="s">
        <v>28</v>
      </c>
      <c r="AX163" s="12" t="s">
        <v>65</v>
      </c>
      <c r="AY163" s="159" t="s">
        <v>132</v>
      </c>
    </row>
    <row r="164" spans="2:65" s="11" customFormat="1">
      <c r="B164" s="150"/>
      <c r="D164" s="151" t="s">
        <v>142</v>
      </c>
      <c r="E164" s="152" t="s">
        <v>1</v>
      </c>
      <c r="F164" s="153" t="s">
        <v>440</v>
      </c>
      <c r="H164" s="152" t="s">
        <v>1</v>
      </c>
      <c r="I164" s="154"/>
      <c r="L164" s="150"/>
      <c r="M164" s="155"/>
      <c r="N164" s="156"/>
      <c r="O164" s="156"/>
      <c r="P164" s="156"/>
      <c r="Q164" s="156"/>
      <c r="R164" s="156"/>
      <c r="S164" s="156"/>
      <c r="T164" s="157"/>
      <c r="AT164" s="152" t="s">
        <v>142</v>
      </c>
      <c r="AU164" s="152" t="s">
        <v>75</v>
      </c>
      <c r="AV164" s="11" t="s">
        <v>73</v>
      </c>
      <c r="AW164" s="11" t="s">
        <v>28</v>
      </c>
      <c r="AX164" s="11" t="s">
        <v>65</v>
      </c>
      <c r="AY164" s="152" t="s">
        <v>132</v>
      </c>
    </row>
    <row r="165" spans="2:65" s="12" customFormat="1">
      <c r="B165" s="158"/>
      <c r="D165" s="151" t="s">
        <v>142</v>
      </c>
      <c r="E165" s="159" t="s">
        <v>1</v>
      </c>
      <c r="F165" s="160" t="s">
        <v>847</v>
      </c>
      <c r="H165" s="161">
        <v>169</v>
      </c>
      <c r="I165" s="162"/>
      <c r="L165" s="158"/>
      <c r="M165" s="163"/>
      <c r="N165" s="164"/>
      <c r="O165" s="164"/>
      <c r="P165" s="164"/>
      <c r="Q165" s="164"/>
      <c r="R165" s="164"/>
      <c r="S165" s="164"/>
      <c r="T165" s="165"/>
      <c r="AT165" s="159" t="s">
        <v>142</v>
      </c>
      <c r="AU165" s="159" t="s">
        <v>75</v>
      </c>
      <c r="AV165" s="12" t="s">
        <v>75</v>
      </c>
      <c r="AW165" s="12" t="s">
        <v>28</v>
      </c>
      <c r="AX165" s="12" t="s">
        <v>65</v>
      </c>
      <c r="AY165" s="159" t="s">
        <v>132</v>
      </c>
    </row>
    <row r="166" spans="2:65" s="11" customFormat="1">
      <c r="B166" s="150"/>
      <c r="D166" s="151" t="s">
        <v>142</v>
      </c>
      <c r="E166" s="152" t="s">
        <v>1</v>
      </c>
      <c r="F166" s="153" t="s">
        <v>442</v>
      </c>
      <c r="H166" s="152" t="s">
        <v>1</v>
      </c>
      <c r="I166" s="154"/>
      <c r="L166" s="150"/>
      <c r="M166" s="155"/>
      <c r="N166" s="156"/>
      <c r="O166" s="156"/>
      <c r="P166" s="156"/>
      <c r="Q166" s="156"/>
      <c r="R166" s="156"/>
      <c r="S166" s="156"/>
      <c r="T166" s="157"/>
      <c r="AT166" s="152" t="s">
        <v>142</v>
      </c>
      <c r="AU166" s="152" t="s">
        <v>75</v>
      </c>
      <c r="AV166" s="11" t="s">
        <v>73</v>
      </c>
      <c r="AW166" s="11" t="s">
        <v>28</v>
      </c>
      <c r="AX166" s="11" t="s">
        <v>65</v>
      </c>
      <c r="AY166" s="152" t="s">
        <v>132</v>
      </c>
    </row>
    <row r="167" spans="2:65" s="12" customFormat="1">
      <c r="B167" s="158"/>
      <c r="D167" s="151" t="s">
        <v>142</v>
      </c>
      <c r="E167" s="159" t="s">
        <v>1</v>
      </c>
      <c r="F167" s="160" t="s">
        <v>848</v>
      </c>
      <c r="H167" s="161">
        <v>94.09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65</v>
      </c>
      <c r="AY167" s="159" t="s">
        <v>132</v>
      </c>
    </row>
    <row r="168" spans="2:65" s="13" customFormat="1">
      <c r="B168" s="166"/>
      <c r="D168" s="151" t="s">
        <v>142</v>
      </c>
      <c r="E168" s="167" t="s">
        <v>1</v>
      </c>
      <c r="F168" s="168" t="s">
        <v>146</v>
      </c>
      <c r="H168" s="169">
        <v>457.44</v>
      </c>
      <c r="I168" s="170"/>
      <c r="L168" s="166"/>
      <c r="M168" s="171"/>
      <c r="N168" s="172"/>
      <c r="O168" s="172"/>
      <c r="P168" s="172"/>
      <c r="Q168" s="172"/>
      <c r="R168" s="172"/>
      <c r="S168" s="172"/>
      <c r="T168" s="173"/>
      <c r="AT168" s="167" t="s">
        <v>142</v>
      </c>
      <c r="AU168" s="167" t="s">
        <v>75</v>
      </c>
      <c r="AV168" s="13" t="s">
        <v>133</v>
      </c>
      <c r="AW168" s="13" t="s">
        <v>28</v>
      </c>
      <c r="AX168" s="13" t="s">
        <v>73</v>
      </c>
      <c r="AY168" s="167" t="s">
        <v>132</v>
      </c>
    </row>
    <row r="169" spans="2:65" s="1" customFormat="1" ht="16.5" customHeight="1">
      <c r="B169" s="137"/>
      <c r="C169" s="138" t="s">
        <v>849</v>
      </c>
      <c r="D169" s="138" t="s">
        <v>136</v>
      </c>
      <c r="E169" s="139" t="s">
        <v>850</v>
      </c>
      <c r="F169" s="140" t="s">
        <v>851</v>
      </c>
      <c r="G169" s="141" t="s">
        <v>152</v>
      </c>
      <c r="H169" s="142">
        <v>279.26</v>
      </c>
      <c r="I169" s="143"/>
      <c r="J169" s="144">
        <f>ROUND(I169*H169,2)</f>
        <v>0</v>
      </c>
      <c r="K169" s="140" t="s">
        <v>140</v>
      </c>
      <c r="L169" s="28"/>
      <c r="M169" s="145" t="s">
        <v>1</v>
      </c>
      <c r="N169" s="146" t="s">
        <v>36</v>
      </c>
      <c r="O169" s="47"/>
      <c r="P169" s="147">
        <f>O169*H169</f>
        <v>0</v>
      </c>
      <c r="Q169" s="147">
        <v>0</v>
      </c>
      <c r="R169" s="147">
        <f>Q169*H169</f>
        <v>0</v>
      </c>
      <c r="S169" s="147">
        <v>0.01</v>
      </c>
      <c r="T169" s="148">
        <f>S169*H169</f>
        <v>2.7925999999999997</v>
      </c>
      <c r="AR169" s="16" t="s">
        <v>133</v>
      </c>
      <c r="AT169" s="16" t="s">
        <v>136</v>
      </c>
      <c r="AU169" s="16" t="s">
        <v>75</v>
      </c>
      <c r="AY169" s="16" t="s">
        <v>132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6" t="s">
        <v>73</v>
      </c>
      <c r="BK169" s="149">
        <f>ROUND(I169*H169,2)</f>
        <v>0</v>
      </c>
      <c r="BL169" s="16" t="s">
        <v>133</v>
      </c>
      <c r="BM169" s="16" t="s">
        <v>852</v>
      </c>
    </row>
    <row r="170" spans="2:65" s="11" customFormat="1">
      <c r="B170" s="150"/>
      <c r="D170" s="151" t="s">
        <v>142</v>
      </c>
      <c r="E170" s="152" t="s">
        <v>1</v>
      </c>
      <c r="F170" s="153" t="s">
        <v>853</v>
      </c>
      <c r="H170" s="152" t="s">
        <v>1</v>
      </c>
      <c r="I170" s="154"/>
      <c r="L170" s="150"/>
      <c r="M170" s="155"/>
      <c r="N170" s="156"/>
      <c r="O170" s="156"/>
      <c r="P170" s="156"/>
      <c r="Q170" s="156"/>
      <c r="R170" s="156"/>
      <c r="S170" s="156"/>
      <c r="T170" s="157"/>
      <c r="AT170" s="152" t="s">
        <v>142</v>
      </c>
      <c r="AU170" s="152" t="s">
        <v>75</v>
      </c>
      <c r="AV170" s="11" t="s">
        <v>73</v>
      </c>
      <c r="AW170" s="11" t="s">
        <v>28</v>
      </c>
      <c r="AX170" s="11" t="s">
        <v>65</v>
      </c>
      <c r="AY170" s="152" t="s">
        <v>132</v>
      </c>
    </row>
    <row r="171" spans="2:65" s="12" customFormat="1">
      <c r="B171" s="158"/>
      <c r="D171" s="151" t="s">
        <v>142</v>
      </c>
      <c r="E171" s="159" t="s">
        <v>1</v>
      </c>
      <c r="F171" s="160" t="s">
        <v>826</v>
      </c>
      <c r="H171" s="161">
        <v>78.849999999999994</v>
      </c>
      <c r="I171" s="162"/>
      <c r="L171" s="158"/>
      <c r="M171" s="163"/>
      <c r="N171" s="164"/>
      <c r="O171" s="164"/>
      <c r="P171" s="164"/>
      <c r="Q171" s="164"/>
      <c r="R171" s="164"/>
      <c r="S171" s="164"/>
      <c r="T171" s="165"/>
      <c r="AT171" s="159" t="s">
        <v>142</v>
      </c>
      <c r="AU171" s="159" t="s">
        <v>75</v>
      </c>
      <c r="AV171" s="12" t="s">
        <v>75</v>
      </c>
      <c r="AW171" s="12" t="s">
        <v>28</v>
      </c>
      <c r="AX171" s="12" t="s">
        <v>65</v>
      </c>
      <c r="AY171" s="159" t="s">
        <v>132</v>
      </c>
    </row>
    <row r="172" spans="2:65" s="12" customFormat="1">
      <c r="B172" s="158"/>
      <c r="D172" s="151" t="s">
        <v>142</v>
      </c>
      <c r="E172" s="159" t="s">
        <v>1</v>
      </c>
      <c r="F172" s="160" t="s">
        <v>827</v>
      </c>
      <c r="H172" s="161">
        <v>64.150000000000006</v>
      </c>
      <c r="I172" s="162"/>
      <c r="L172" s="158"/>
      <c r="M172" s="163"/>
      <c r="N172" s="164"/>
      <c r="O172" s="164"/>
      <c r="P172" s="164"/>
      <c r="Q172" s="164"/>
      <c r="R172" s="164"/>
      <c r="S172" s="164"/>
      <c r="T172" s="165"/>
      <c r="AT172" s="159" t="s">
        <v>142</v>
      </c>
      <c r="AU172" s="159" t="s">
        <v>75</v>
      </c>
      <c r="AV172" s="12" t="s">
        <v>75</v>
      </c>
      <c r="AW172" s="12" t="s">
        <v>28</v>
      </c>
      <c r="AX172" s="12" t="s">
        <v>65</v>
      </c>
      <c r="AY172" s="159" t="s">
        <v>132</v>
      </c>
    </row>
    <row r="173" spans="2:65" s="11" customFormat="1">
      <c r="B173" s="150"/>
      <c r="D173" s="151" t="s">
        <v>142</v>
      </c>
      <c r="E173" s="152" t="s">
        <v>1</v>
      </c>
      <c r="F173" s="153" t="s">
        <v>792</v>
      </c>
      <c r="H173" s="152" t="s">
        <v>1</v>
      </c>
      <c r="I173" s="154"/>
      <c r="L173" s="150"/>
      <c r="M173" s="155"/>
      <c r="N173" s="156"/>
      <c r="O173" s="156"/>
      <c r="P173" s="156"/>
      <c r="Q173" s="156"/>
      <c r="R173" s="156"/>
      <c r="S173" s="156"/>
      <c r="T173" s="157"/>
      <c r="AT173" s="152" t="s">
        <v>142</v>
      </c>
      <c r="AU173" s="152" t="s">
        <v>75</v>
      </c>
      <c r="AV173" s="11" t="s">
        <v>73</v>
      </c>
      <c r="AW173" s="11" t="s">
        <v>28</v>
      </c>
      <c r="AX173" s="11" t="s">
        <v>65</v>
      </c>
      <c r="AY173" s="152" t="s">
        <v>132</v>
      </c>
    </row>
    <row r="174" spans="2:65" s="12" customFormat="1">
      <c r="B174" s="158"/>
      <c r="D174" s="151" t="s">
        <v>142</v>
      </c>
      <c r="E174" s="159" t="s">
        <v>1</v>
      </c>
      <c r="F174" s="160" t="s">
        <v>854</v>
      </c>
      <c r="H174" s="161">
        <v>136.26</v>
      </c>
      <c r="I174" s="162"/>
      <c r="L174" s="158"/>
      <c r="M174" s="163"/>
      <c r="N174" s="164"/>
      <c r="O174" s="164"/>
      <c r="P174" s="164"/>
      <c r="Q174" s="164"/>
      <c r="R174" s="164"/>
      <c r="S174" s="164"/>
      <c r="T174" s="165"/>
      <c r="AT174" s="159" t="s">
        <v>142</v>
      </c>
      <c r="AU174" s="159" t="s">
        <v>75</v>
      </c>
      <c r="AV174" s="12" t="s">
        <v>75</v>
      </c>
      <c r="AW174" s="12" t="s">
        <v>28</v>
      </c>
      <c r="AX174" s="12" t="s">
        <v>65</v>
      </c>
      <c r="AY174" s="159" t="s">
        <v>132</v>
      </c>
    </row>
    <row r="175" spans="2:65" s="13" customFormat="1">
      <c r="B175" s="166"/>
      <c r="D175" s="151" t="s">
        <v>142</v>
      </c>
      <c r="E175" s="167" t="s">
        <v>1</v>
      </c>
      <c r="F175" s="168" t="s">
        <v>146</v>
      </c>
      <c r="H175" s="169">
        <v>279.26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142</v>
      </c>
      <c r="AU175" s="167" t="s">
        <v>75</v>
      </c>
      <c r="AV175" s="13" t="s">
        <v>133</v>
      </c>
      <c r="AW175" s="13" t="s">
        <v>28</v>
      </c>
      <c r="AX175" s="13" t="s">
        <v>73</v>
      </c>
      <c r="AY175" s="167" t="s">
        <v>132</v>
      </c>
    </row>
    <row r="176" spans="2:65" s="1" customFormat="1" ht="16.5" customHeight="1">
      <c r="B176" s="137"/>
      <c r="C176" s="138" t="s">
        <v>855</v>
      </c>
      <c r="D176" s="138" t="s">
        <v>136</v>
      </c>
      <c r="E176" s="139" t="s">
        <v>856</v>
      </c>
      <c r="F176" s="140" t="s">
        <v>857</v>
      </c>
      <c r="G176" s="141" t="s">
        <v>152</v>
      </c>
      <c r="H176" s="142">
        <v>420.16</v>
      </c>
      <c r="I176" s="143"/>
      <c r="J176" s="144">
        <f>ROUND(I176*H176,2)</f>
        <v>0</v>
      </c>
      <c r="K176" s="140" t="s">
        <v>140</v>
      </c>
      <c r="L176" s="28"/>
      <c r="M176" s="145" t="s">
        <v>1</v>
      </c>
      <c r="N176" s="146" t="s">
        <v>36</v>
      </c>
      <c r="O176" s="47"/>
      <c r="P176" s="147">
        <f>O176*H176</f>
        <v>0</v>
      </c>
      <c r="Q176" s="147">
        <v>0</v>
      </c>
      <c r="R176" s="147">
        <f>Q176*H176</f>
        <v>0</v>
      </c>
      <c r="S176" s="147">
        <v>0.01</v>
      </c>
      <c r="T176" s="148">
        <f>S176*H176</f>
        <v>4.2016</v>
      </c>
      <c r="AR176" s="16" t="s">
        <v>133</v>
      </c>
      <c r="AT176" s="16" t="s">
        <v>136</v>
      </c>
      <c r="AU176" s="16" t="s">
        <v>75</v>
      </c>
      <c r="AY176" s="16" t="s">
        <v>132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6" t="s">
        <v>73</v>
      </c>
      <c r="BK176" s="149">
        <f>ROUND(I176*H176,2)</f>
        <v>0</v>
      </c>
      <c r="BL176" s="16" t="s">
        <v>133</v>
      </c>
      <c r="BM176" s="16" t="s">
        <v>858</v>
      </c>
    </row>
    <row r="177" spans="2:65" s="11" customFormat="1">
      <c r="B177" s="150"/>
      <c r="D177" s="151" t="s">
        <v>142</v>
      </c>
      <c r="E177" s="152" t="s">
        <v>1</v>
      </c>
      <c r="F177" s="153" t="s">
        <v>859</v>
      </c>
      <c r="H177" s="152" t="s">
        <v>1</v>
      </c>
      <c r="I177" s="154"/>
      <c r="L177" s="150"/>
      <c r="M177" s="155"/>
      <c r="N177" s="156"/>
      <c r="O177" s="156"/>
      <c r="P177" s="156"/>
      <c r="Q177" s="156"/>
      <c r="R177" s="156"/>
      <c r="S177" s="156"/>
      <c r="T177" s="157"/>
      <c r="AT177" s="152" t="s">
        <v>142</v>
      </c>
      <c r="AU177" s="152" t="s">
        <v>75</v>
      </c>
      <c r="AV177" s="11" t="s">
        <v>73</v>
      </c>
      <c r="AW177" s="11" t="s">
        <v>28</v>
      </c>
      <c r="AX177" s="11" t="s">
        <v>65</v>
      </c>
      <c r="AY177" s="152" t="s">
        <v>132</v>
      </c>
    </row>
    <row r="178" spans="2:65" s="12" customFormat="1">
      <c r="B178" s="158"/>
      <c r="D178" s="151" t="s">
        <v>142</v>
      </c>
      <c r="E178" s="159" t="s">
        <v>1</v>
      </c>
      <c r="F178" s="160" t="s">
        <v>812</v>
      </c>
      <c r="H178" s="161">
        <v>200</v>
      </c>
      <c r="I178" s="162"/>
      <c r="L178" s="158"/>
      <c r="M178" s="163"/>
      <c r="N178" s="164"/>
      <c r="O178" s="164"/>
      <c r="P178" s="164"/>
      <c r="Q178" s="164"/>
      <c r="R178" s="164"/>
      <c r="S178" s="164"/>
      <c r="T178" s="165"/>
      <c r="AT178" s="159" t="s">
        <v>142</v>
      </c>
      <c r="AU178" s="159" t="s">
        <v>75</v>
      </c>
      <c r="AV178" s="12" t="s">
        <v>75</v>
      </c>
      <c r="AW178" s="12" t="s">
        <v>28</v>
      </c>
      <c r="AX178" s="12" t="s">
        <v>65</v>
      </c>
      <c r="AY178" s="159" t="s">
        <v>132</v>
      </c>
    </row>
    <row r="179" spans="2:65" s="11" customFormat="1">
      <c r="B179" s="150"/>
      <c r="D179" s="151" t="s">
        <v>142</v>
      </c>
      <c r="E179" s="152" t="s">
        <v>1</v>
      </c>
      <c r="F179" s="153" t="s">
        <v>804</v>
      </c>
      <c r="H179" s="152" t="s">
        <v>1</v>
      </c>
      <c r="I179" s="154"/>
      <c r="L179" s="150"/>
      <c r="M179" s="155"/>
      <c r="N179" s="156"/>
      <c r="O179" s="156"/>
      <c r="P179" s="156"/>
      <c r="Q179" s="156"/>
      <c r="R179" s="156"/>
      <c r="S179" s="156"/>
      <c r="T179" s="157"/>
      <c r="AT179" s="152" t="s">
        <v>142</v>
      </c>
      <c r="AU179" s="152" t="s">
        <v>75</v>
      </c>
      <c r="AV179" s="11" t="s">
        <v>73</v>
      </c>
      <c r="AW179" s="11" t="s">
        <v>28</v>
      </c>
      <c r="AX179" s="11" t="s">
        <v>65</v>
      </c>
      <c r="AY179" s="152" t="s">
        <v>132</v>
      </c>
    </row>
    <row r="180" spans="2:65" s="12" customFormat="1">
      <c r="B180" s="158"/>
      <c r="D180" s="151" t="s">
        <v>142</v>
      </c>
      <c r="E180" s="159" t="s">
        <v>1</v>
      </c>
      <c r="F180" s="160" t="s">
        <v>813</v>
      </c>
      <c r="H180" s="161">
        <v>125</v>
      </c>
      <c r="I180" s="162"/>
      <c r="L180" s="158"/>
      <c r="M180" s="163"/>
      <c r="N180" s="164"/>
      <c r="O180" s="164"/>
      <c r="P180" s="164"/>
      <c r="Q180" s="164"/>
      <c r="R180" s="164"/>
      <c r="S180" s="164"/>
      <c r="T180" s="165"/>
      <c r="AT180" s="159" t="s">
        <v>142</v>
      </c>
      <c r="AU180" s="159" t="s">
        <v>75</v>
      </c>
      <c r="AV180" s="12" t="s">
        <v>75</v>
      </c>
      <c r="AW180" s="12" t="s">
        <v>28</v>
      </c>
      <c r="AX180" s="12" t="s">
        <v>65</v>
      </c>
      <c r="AY180" s="159" t="s">
        <v>132</v>
      </c>
    </row>
    <row r="181" spans="2:65" s="11" customFormat="1">
      <c r="B181" s="150"/>
      <c r="D181" s="151" t="s">
        <v>142</v>
      </c>
      <c r="E181" s="152" t="s">
        <v>1</v>
      </c>
      <c r="F181" s="153" t="s">
        <v>806</v>
      </c>
      <c r="H181" s="152" t="s">
        <v>1</v>
      </c>
      <c r="I181" s="154"/>
      <c r="L181" s="150"/>
      <c r="M181" s="155"/>
      <c r="N181" s="156"/>
      <c r="O181" s="156"/>
      <c r="P181" s="156"/>
      <c r="Q181" s="156"/>
      <c r="R181" s="156"/>
      <c r="S181" s="156"/>
      <c r="T181" s="157"/>
      <c r="AT181" s="152" t="s">
        <v>142</v>
      </c>
      <c r="AU181" s="152" t="s">
        <v>75</v>
      </c>
      <c r="AV181" s="11" t="s">
        <v>73</v>
      </c>
      <c r="AW181" s="11" t="s">
        <v>28</v>
      </c>
      <c r="AX181" s="11" t="s">
        <v>65</v>
      </c>
      <c r="AY181" s="152" t="s">
        <v>132</v>
      </c>
    </row>
    <row r="182" spans="2:65" s="12" customFormat="1">
      <c r="B182" s="158"/>
      <c r="D182" s="151" t="s">
        <v>142</v>
      </c>
      <c r="E182" s="159" t="s">
        <v>1</v>
      </c>
      <c r="F182" s="160" t="s">
        <v>814</v>
      </c>
      <c r="H182" s="161">
        <v>95.16</v>
      </c>
      <c r="I182" s="162"/>
      <c r="L182" s="158"/>
      <c r="M182" s="163"/>
      <c r="N182" s="164"/>
      <c r="O182" s="164"/>
      <c r="P182" s="164"/>
      <c r="Q182" s="164"/>
      <c r="R182" s="164"/>
      <c r="S182" s="164"/>
      <c r="T182" s="165"/>
      <c r="AT182" s="159" t="s">
        <v>142</v>
      </c>
      <c r="AU182" s="159" t="s">
        <v>75</v>
      </c>
      <c r="AV182" s="12" t="s">
        <v>75</v>
      </c>
      <c r="AW182" s="12" t="s">
        <v>28</v>
      </c>
      <c r="AX182" s="12" t="s">
        <v>65</v>
      </c>
      <c r="AY182" s="159" t="s">
        <v>132</v>
      </c>
    </row>
    <row r="183" spans="2:65" s="13" customFormat="1">
      <c r="B183" s="166"/>
      <c r="D183" s="151" t="s">
        <v>142</v>
      </c>
      <c r="E183" s="167" t="s">
        <v>1</v>
      </c>
      <c r="F183" s="168" t="s">
        <v>146</v>
      </c>
      <c r="H183" s="169">
        <v>420.15999999999997</v>
      </c>
      <c r="I183" s="170"/>
      <c r="L183" s="166"/>
      <c r="M183" s="171"/>
      <c r="N183" s="172"/>
      <c r="O183" s="172"/>
      <c r="P183" s="172"/>
      <c r="Q183" s="172"/>
      <c r="R183" s="172"/>
      <c r="S183" s="172"/>
      <c r="T183" s="173"/>
      <c r="AT183" s="167" t="s">
        <v>142</v>
      </c>
      <c r="AU183" s="167" t="s">
        <v>75</v>
      </c>
      <c r="AV183" s="13" t="s">
        <v>133</v>
      </c>
      <c r="AW183" s="13" t="s">
        <v>28</v>
      </c>
      <c r="AX183" s="13" t="s">
        <v>73</v>
      </c>
      <c r="AY183" s="167" t="s">
        <v>132</v>
      </c>
    </row>
    <row r="184" spans="2:65" s="10" customFormat="1" ht="22.9" customHeight="1">
      <c r="B184" s="124"/>
      <c r="D184" s="125" t="s">
        <v>64</v>
      </c>
      <c r="E184" s="135" t="s">
        <v>232</v>
      </c>
      <c r="F184" s="135" t="s">
        <v>233</v>
      </c>
      <c r="I184" s="127"/>
      <c r="J184" s="136">
        <f>BK184</f>
        <v>0</v>
      </c>
      <c r="L184" s="124"/>
      <c r="M184" s="129"/>
      <c r="N184" s="130"/>
      <c r="O184" s="130"/>
      <c r="P184" s="131">
        <f>SUM(P185:P189)</f>
        <v>0</v>
      </c>
      <c r="Q184" s="130"/>
      <c r="R184" s="131">
        <f>SUM(R185:R189)</f>
        <v>0</v>
      </c>
      <c r="S184" s="130"/>
      <c r="T184" s="132">
        <f>SUM(T185:T189)</f>
        <v>0</v>
      </c>
      <c r="AR184" s="125" t="s">
        <v>73</v>
      </c>
      <c r="AT184" s="133" t="s">
        <v>64</v>
      </c>
      <c r="AU184" s="133" t="s">
        <v>73</v>
      </c>
      <c r="AY184" s="125" t="s">
        <v>132</v>
      </c>
      <c r="BK184" s="134">
        <f>SUM(BK185:BK189)</f>
        <v>0</v>
      </c>
    </row>
    <row r="185" spans="2:65" s="1" customFormat="1" ht="16.5" customHeight="1">
      <c r="B185" s="137"/>
      <c r="C185" s="138" t="s">
        <v>234</v>
      </c>
      <c r="D185" s="138" t="s">
        <v>136</v>
      </c>
      <c r="E185" s="139" t="s">
        <v>235</v>
      </c>
      <c r="F185" s="140" t="s">
        <v>236</v>
      </c>
      <c r="G185" s="141" t="s">
        <v>139</v>
      </c>
      <c r="H185" s="142">
        <v>6.9939999999999998</v>
      </c>
      <c r="I185" s="143"/>
      <c r="J185" s="144">
        <f>ROUND(I185*H185,2)</f>
        <v>0</v>
      </c>
      <c r="K185" s="140" t="s">
        <v>140</v>
      </c>
      <c r="L185" s="28"/>
      <c r="M185" s="145" t="s">
        <v>1</v>
      </c>
      <c r="N185" s="146" t="s">
        <v>36</v>
      </c>
      <c r="O185" s="47"/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6" t="s">
        <v>133</v>
      </c>
      <c r="AT185" s="16" t="s">
        <v>136</v>
      </c>
      <c r="AU185" s="16" t="s">
        <v>75</v>
      </c>
      <c r="AY185" s="16" t="s">
        <v>132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73</v>
      </c>
      <c r="BK185" s="149">
        <f>ROUND(I185*H185,2)</f>
        <v>0</v>
      </c>
      <c r="BL185" s="16" t="s">
        <v>133</v>
      </c>
      <c r="BM185" s="16" t="s">
        <v>237</v>
      </c>
    </row>
    <row r="186" spans="2:65" s="1" customFormat="1" ht="16.5" customHeight="1">
      <c r="B186" s="137"/>
      <c r="C186" s="138" t="s">
        <v>238</v>
      </c>
      <c r="D186" s="138" t="s">
        <v>136</v>
      </c>
      <c r="E186" s="139" t="s">
        <v>239</v>
      </c>
      <c r="F186" s="140" t="s">
        <v>240</v>
      </c>
      <c r="G186" s="141" t="s">
        <v>139</v>
      </c>
      <c r="H186" s="142">
        <v>6.9939999999999998</v>
      </c>
      <c r="I186" s="143"/>
      <c r="J186" s="144">
        <f>ROUND(I186*H186,2)</f>
        <v>0</v>
      </c>
      <c r="K186" s="140" t="s">
        <v>140</v>
      </c>
      <c r="L186" s="28"/>
      <c r="M186" s="145" t="s">
        <v>1</v>
      </c>
      <c r="N186" s="146" t="s">
        <v>36</v>
      </c>
      <c r="O186" s="47"/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6" t="s">
        <v>133</v>
      </c>
      <c r="AT186" s="16" t="s">
        <v>136</v>
      </c>
      <c r="AU186" s="16" t="s">
        <v>75</v>
      </c>
      <c r="AY186" s="16" t="s">
        <v>132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73</v>
      </c>
      <c r="BK186" s="149">
        <f>ROUND(I186*H186,2)</f>
        <v>0</v>
      </c>
      <c r="BL186" s="16" t="s">
        <v>133</v>
      </c>
      <c r="BM186" s="16" t="s">
        <v>241</v>
      </c>
    </row>
    <row r="187" spans="2:65" s="1" customFormat="1" ht="16.5" customHeight="1">
      <c r="B187" s="137"/>
      <c r="C187" s="138" t="s">
        <v>242</v>
      </c>
      <c r="D187" s="138" t="s">
        <v>136</v>
      </c>
      <c r="E187" s="139" t="s">
        <v>243</v>
      </c>
      <c r="F187" s="140" t="s">
        <v>244</v>
      </c>
      <c r="G187" s="141" t="s">
        <v>139</v>
      </c>
      <c r="H187" s="142">
        <v>62.945999999999998</v>
      </c>
      <c r="I187" s="143"/>
      <c r="J187" s="144">
        <f>ROUND(I187*H187,2)</f>
        <v>0</v>
      </c>
      <c r="K187" s="140" t="s">
        <v>140</v>
      </c>
      <c r="L187" s="28"/>
      <c r="M187" s="145" t="s">
        <v>1</v>
      </c>
      <c r="N187" s="146" t="s">
        <v>36</v>
      </c>
      <c r="O187" s="47"/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6" t="s">
        <v>133</v>
      </c>
      <c r="AT187" s="16" t="s">
        <v>136</v>
      </c>
      <c r="AU187" s="16" t="s">
        <v>75</v>
      </c>
      <c r="AY187" s="16" t="s">
        <v>132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73</v>
      </c>
      <c r="BK187" s="149">
        <f>ROUND(I187*H187,2)</f>
        <v>0</v>
      </c>
      <c r="BL187" s="16" t="s">
        <v>133</v>
      </c>
      <c r="BM187" s="16" t="s">
        <v>245</v>
      </c>
    </row>
    <row r="188" spans="2:65" s="12" customFormat="1">
      <c r="B188" s="158"/>
      <c r="D188" s="151" t="s">
        <v>142</v>
      </c>
      <c r="E188" s="159" t="s">
        <v>1</v>
      </c>
      <c r="F188" s="160" t="s">
        <v>860</v>
      </c>
      <c r="H188" s="161">
        <v>62.945999999999998</v>
      </c>
      <c r="I188" s="162"/>
      <c r="L188" s="158"/>
      <c r="M188" s="163"/>
      <c r="N188" s="164"/>
      <c r="O188" s="164"/>
      <c r="P188" s="164"/>
      <c r="Q188" s="164"/>
      <c r="R188" s="164"/>
      <c r="S188" s="164"/>
      <c r="T188" s="165"/>
      <c r="AT188" s="159" t="s">
        <v>142</v>
      </c>
      <c r="AU188" s="159" t="s">
        <v>75</v>
      </c>
      <c r="AV188" s="12" t="s">
        <v>75</v>
      </c>
      <c r="AW188" s="12" t="s">
        <v>28</v>
      </c>
      <c r="AX188" s="12" t="s">
        <v>73</v>
      </c>
      <c r="AY188" s="159" t="s">
        <v>132</v>
      </c>
    </row>
    <row r="189" spans="2:65" s="1" customFormat="1" ht="16.5" customHeight="1">
      <c r="B189" s="137"/>
      <c r="C189" s="138" t="s">
        <v>247</v>
      </c>
      <c r="D189" s="138" t="s">
        <v>136</v>
      </c>
      <c r="E189" s="139" t="s">
        <v>248</v>
      </c>
      <c r="F189" s="140" t="s">
        <v>249</v>
      </c>
      <c r="G189" s="141" t="s">
        <v>139</v>
      </c>
      <c r="H189" s="142">
        <v>6.9939999999999998</v>
      </c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133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133</v>
      </c>
      <c r="BM189" s="16" t="s">
        <v>250</v>
      </c>
    </row>
    <row r="190" spans="2:65" s="10" customFormat="1" ht="22.9" customHeight="1">
      <c r="B190" s="124"/>
      <c r="D190" s="125" t="s">
        <v>64</v>
      </c>
      <c r="E190" s="135" t="s">
        <v>251</v>
      </c>
      <c r="F190" s="135" t="s">
        <v>252</v>
      </c>
      <c r="I190" s="127"/>
      <c r="J190" s="136">
        <f>BK190</f>
        <v>0</v>
      </c>
      <c r="L190" s="124"/>
      <c r="M190" s="129"/>
      <c r="N190" s="130"/>
      <c r="O190" s="130"/>
      <c r="P190" s="131">
        <f>P191</f>
        <v>0</v>
      </c>
      <c r="Q190" s="130"/>
      <c r="R190" s="131">
        <f>R191</f>
        <v>0</v>
      </c>
      <c r="S190" s="130"/>
      <c r="T190" s="132">
        <f>T191</f>
        <v>0</v>
      </c>
      <c r="AR190" s="125" t="s">
        <v>73</v>
      </c>
      <c r="AT190" s="133" t="s">
        <v>64</v>
      </c>
      <c r="AU190" s="133" t="s">
        <v>73</v>
      </c>
      <c r="AY190" s="125" t="s">
        <v>132</v>
      </c>
      <c r="BK190" s="134">
        <f>BK191</f>
        <v>0</v>
      </c>
    </row>
    <row r="191" spans="2:65" s="1" customFormat="1" ht="16.5" customHeight="1">
      <c r="B191" s="137"/>
      <c r="C191" s="138" t="s">
        <v>253</v>
      </c>
      <c r="D191" s="138" t="s">
        <v>136</v>
      </c>
      <c r="E191" s="139" t="s">
        <v>254</v>
      </c>
      <c r="F191" s="140" t="s">
        <v>255</v>
      </c>
      <c r="G191" s="141" t="s">
        <v>139</v>
      </c>
      <c r="H191" s="142">
        <v>10.090999999999999</v>
      </c>
      <c r="I191" s="143"/>
      <c r="J191" s="144">
        <f>ROUND(I191*H191,2)</f>
        <v>0</v>
      </c>
      <c r="K191" s="140" t="s">
        <v>140</v>
      </c>
      <c r="L191" s="28"/>
      <c r="M191" s="145" t="s">
        <v>1</v>
      </c>
      <c r="N191" s="146" t="s">
        <v>36</v>
      </c>
      <c r="O191" s="47"/>
      <c r="P191" s="147">
        <f>O191*H191</f>
        <v>0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AR191" s="16" t="s">
        <v>133</v>
      </c>
      <c r="AT191" s="16" t="s">
        <v>136</v>
      </c>
      <c r="AU191" s="16" t="s">
        <v>75</v>
      </c>
      <c r="AY191" s="16" t="s">
        <v>132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73</v>
      </c>
      <c r="BK191" s="149">
        <f>ROUND(I191*H191,2)</f>
        <v>0</v>
      </c>
      <c r="BL191" s="16" t="s">
        <v>133</v>
      </c>
      <c r="BM191" s="16" t="s">
        <v>256</v>
      </c>
    </row>
    <row r="192" spans="2:65" s="10" customFormat="1" ht="25.9" customHeight="1">
      <c r="B192" s="124"/>
      <c r="D192" s="125" t="s">
        <v>64</v>
      </c>
      <c r="E192" s="126" t="s">
        <v>257</v>
      </c>
      <c r="F192" s="126" t="s">
        <v>258</v>
      </c>
      <c r="I192" s="127"/>
      <c r="J192" s="128">
        <f>BK192</f>
        <v>0</v>
      </c>
      <c r="L192" s="124"/>
      <c r="M192" s="129"/>
      <c r="N192" s="130"/>
      <c r="O192" s="130"/>
      <c r="P192" s="131">
        <f>P193+P215+P229+P238+P255</f>
        <v>0</v>
      </c>
      <c r="Q192" s="130"/>
      <c r="R192" s="131">
        <f>R193+R215+R229+R238+R255</f>
        <v>8.4706678999999987</v>
      </c>
      <c r="S192" s="130"/>
      <c r="T192" s="132">
        <f>T193+T215+T229+T238+T255</f>
        <v>0</v>
      </c>
      <c r="AR192" s="125" t="s">
        <v>75</v>
      </c>
      <c r="AT192" s="133" t="s">
        <v>64</v>
      </c>
      <c r="AU192" s="133" t="s">
        <v>65</v>
      </c>
      <c r="AY192" s="125" t="s">
        <v>132</v>
      </c>
      <c r="BK192" s="134">
        <f>BK193+BK215+BK229+BK238+BK255</f>
        <v>0</v>
      </c>
    </row>
    <row r="193" spans="2:65" s="10" customFormat="1" ht="22.9" customHeight="1">
      <c r="B193" s="124"/>
      <c r="D193" s="125" t="s">
        <v>64</v>
      </c>
      <c r="E193" s="135" t="s">
        <v>861</v>
      </c>
      <c r="F193" s="135" t="s">
        <v>862</v>
      </c>
      <c r="I193" s="127"/>
      <c r="J193" s="136">
        <f>BK193</f>
        <v>0</v>
      </c>
      <c r="L193" s="124"/>
      <c r="M193" s="129"/>
      <c r="N193" s="130"/>
      <c r="O193" s="130"/>
      <c r="P193" s="131">
        <f>SUM(P194:P214)</f>
        <v>0</v>
      </c>
      <c r="Q193" s="130"/>
      <c r="R193" s="131">
        <f>SUM(R194:R214)</f>
        <v>8.108161299999999</v>
      </c>
      <c r="S193" s="130"/>
      <c r="T193" s="132">
        <f>SUM(T194:T214)</f>
        <v>0</v>
      </c>
      <c r="AR193" s="125" t="s">
        <v>75</v>
      </c>
      <c r="AT193" s="133" t="s">
        <v>64</v>
      </c>
      <c r="AU193" s="133" t="s">
        <v>73</v>
      </c>
      <c r="AY193" s="125" t="s">
        <v>132</v>
      </c>
      <c r="BK193" s="134">
        <f>SUM(BK194:BK214)</f>
        <v>0</v>
      </c>
    </row>
    <row r="194" spans="2:65" s="1" customFormat="1" ht="16.5" customHeight="1">
      <c r="B194" s="137"/>
      <c r="C194" s="138" t="s">
        <v>863</v>
      </c>
      <c r="D194" s="138" t="s">
        <v>136</v>
      </c>
      <c r="E194" s="139" t="s">
        <v>864</v>
      </c>
      <c r="F194" s="140" t="s">
        <v>865</v>
      </c>
      <c r="G194" s="141" t="s">
        <v>152</v>
      </c>
      <c r="H194" s="142">
        <v>208.51</v>
      </c>
      <c r="I194" s="143"/>
      <c r="J194" s="144">
        <f>ROUND(I194*H194,2)</f>
        <v>0</v>
      </c>
      <c r="K194" s="140" t="s">
        <v>140</v>
      </c>
      <c r="L194" s="28"/>
      <c r="M194" s="145" t="s">
        <v>1</v>
      </c>
      <c r="N194" s="146" t="s">
        <v>36</v>
      </c>
      <c r="O194" s="47"/>
      <c r="P194" s="147">
        <f>O194*H194</f>
        <v>0</v>
      </c>
      <c r="Q194" s="147">
        <v>1.223E-2</v>
      </c>
      <c r="R194" s="147">
        <f>Q194*H194</f>
        <v>2.5500772999999999</v>
      </c>
      <c r="S194" s="147">
        <v>0</v>
      </c>
      <c r="T194" s="148">
        <f>S194*H194</f>
        <v>0</v>
      </c>
      <c r="AR194" s="16" t="s">
        <v>184</v>
      </c>
      <c r="AT194" s="16" t="s">
        <v>136</v>
      </c>
      <c r="AU194" s="16" t="s">
        <v>75</v>
      </c>
      <c r="AY194" s="16" t="s">
        <v>132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6" t="s">
        <v>73</v>
      </c>
      <c r="BK194" s="149">
        <f>ROUND(I194*H194,2)</f>
        <v>0</v>
      </c>
      <c r="BL194" s="16" t="s">
        <v>184</v>
      </c>
      <c r="BM194" s="16" t="s">
        <v>866</v>
      </c>
    </row>
    <row r="195" spans="2:65" s="11" customFormat="1">
      <c r="B195" s="150"/>
      <c r="D195" s="151" t="s">
        <v>142</v>
      </c>
      <c r="E195" s="152" t="s">
        <v>1</v>
      </c>
      <c r="F195" s="153" t="s">
        <v>825</v>
      </c>
      <c r="H195" s="152" t="s">
        <v>1</v>
      </c>
      <c r="I195" s="154"/>
      <c r="L195" s="150"/>
      <c r="M195" s="155"/>
      <c r="N195" s="156"/>
      <c r="O195" s="156"/>
      <c r="P195" s="156"/>
      <c r="Q195" s="156"/>
      <c r="R195" s="156"/>
      <c r="S195" s="156"/>
      <c r="T195" s="157"/>
      <c r="AT195" s="152" t="s">
        <v>142</v>
      </c>
      <c r="AU195" s="152" t="s">
        <v>75</v>
      </c>
      <c r="AV195" s="11" t="s">
        <v>73</v>
      </c>
      <c r="AW195" s="11" t="s">
        <v>28</v>
      </c>
      <c r="AX195" s="11" t="s">
        <v>65</v>
      </c>
      <c r="AY195" s="152" t="s">
        <v>132</v>
      </c>
    </row>
    <row r="196" spans="2:65" s="12" customFormat="1">
      <c r="B196" s="158"/>
      <c r="D196" s="151" t="s">
        <v>142</v>
      </c>
      <c r="E196" s="159" t="s">
        <v>1</v>
      </c>
      <c r="F196" s="160" t="s">
        <v>826</v>
      </c>
      <c r="H196" s="161">
        <v>78.849999999999994</v>
      </c>
      <c r="I196" s="162"/>
      <c r="L196" s="158"/>
      <c r="M196" s="163"/>
      <c r="N196" s="164"/>
      <c r="O196" s="164"/>
      <c r="P196" s="164"/>
      <c r="Q196" s="164"/>
      <c r="R196" s="164"/>
      <c r="S196" s="164"/>
      <c r="T196" s="165"/>
      <c r="AT196" s="159" t="s">
        <v>142</v>
      </c>
      <c r="AU196" s="159" t="s">
        <v>75</v>
      </c>
      <c r="AV196" s="12" t="s">
        <v>75</v>
      </c>
      <c r="AW196" s="12" t="s">
        <v>28</v>
      </c>
      <c r="AX196" s="12" t="s">
        <v>65</v>
      </c>
      <c r="AY196" s="159" t="s">
        <v>132</v>
      </c>
    </row>
    <row r="197" spans="2:65" s="12" customFormat="1">
      <c r="B197" s="158"/>
      <c r="D197" s="151" t="s">
        <v>142</v>
      </c>
      <c r="E197" s="159" t="s">
        <v>1</v>
      </c>
      <c r="F197" s="160" t="s">
        <v>827</v>
      </c>
      <c r="H197" s="161">
        <v>64.150000000000006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65</v>
      </c>
      <c r="AY197" s="159" t="s">
        <v>132</v>
      </c>
    </row>
    <row r="198" spans="2:65" s="11" customFormat="1">
      <c r="B198" s="150"/>
      <c r="D198" s="151" t="s">
        <v>142</v>
      </c>
      <c r="E198" s="152" t="s">
        <v>1</v>
      </c>
      <c r="F198" s="153" t="s">
        <v>828</v>
      </c>
      <c r="H198" s="152" t="s">
        <v>1</v>
      </c>
      <c r="I198" s="154"/>
      <c r="L198" s="150"/>
      <c r="M198" s="155"/>
      <c r="N198" s="156"/>
      <c r="O198" s="156"/>
      <c r="P198" s="156"/>
      <c r="Q198" s="156"/>
      <c r="R198" s="156"/>
      <c r="S198" s="156"/>
      <c r="T198" s="157"/>
      <c r="AT198" s="152" t="s">
        <v>142</v>
      </c>
      <c r="AU198" s="152" t="s">
        <v>75</v>
      </c>
      <c r="AV198" s="11" t="s">
        <v>73</v>
      </c>
      <c r="AW198" s="11" t="s">
        <v>28</v>
      </c>
      <c r="AX198" s="11" t="s">
        <v>65</v>
      </c>
      <c r="AY198" s="152" t="s">
        <v>132</v>
      </c>
    </row>
    <row r="199" spans="2:65" s="12" customFormat="1">
      <c r="B199" s="158"/>
      <c r="D199" s="151" t="s">
        <v>142</v>
      </c>
      <c r="E199" s="159" t="s">
        <v>1</v>
      </c>
      <c r="F199" s="160" t="s">
        <v>829</v>
      </c>
      <c r="H199" s="161">
        <v>65.510000000000005</v>
      </c>
      <c r="I199" s="162"/>
      <c r="L199" s="158"/>
      <c r="M199" s="163"/>
      <c r="N199" s="164"/>
      <c r="O199" s="164"/>
      <c r="P199" s="164"/>
      <c r="Q199" s="164"/>
      <c r="R199" s="164"/>
      <c r="S199" s="164"/>
      <c r="T199" s="165"/>
      <c r="AT199" s="159" t="s">
        <v>142</v>
      </c>
      <c r="AU199" s="159" t="s">
        <v>75</v>
      </c>
      <c r="AV199" s="12" t="s">
        <v>75</v>
      </c>
      <c r="AW199" s="12" t="s">
        <v>28</v>
      </c>
      <c r="AX199" s="12" t="s">
        <v>65</v>
      </c>
      <c r="AY199" s="159" t="s">
        <v>132</v>
      </c>
    </row>
    <row r="200" spans="2:65" s="13" customFormat="1">
      <c r="B200" s="166"/>
      <c r="D200" s="151" t="s">
        <v>142</v>
      </c>
      <c r="E200" s="167" t="s">
        <v>1</v>
      </c>
      <c r="F200" s="168" t="s">
        <v>146</v>
      </c>
      <c r="H200" s="169">
        <v>208.51</v>
      </c>
      <c r="I200" s="170"/>
      <c r="L200" s="166"/>
      <c r="M200" s="171"/>
      <c r="N200" s="172"/>
      <c r="O200" s="172"/>
      <c r="P200" s="172"/>
      <c r="Q200" s="172"/>
      <c r="R200" s="172"/>
      <c r="S200" s="172"/>
      <c r="T200" s="173"/>
      <c r="AT200" s="167" t="s">
        <v>142</v>
      </c>
      <c r="AU200" s="167" t="s">
        <v>75</v>
      </c>
      <c r="AV200" s="13" t="s">
        <v>133</v>
      </c>
      <c r="AW200" s="13" t="s">
        <v>28</v>
      </c>
      <c r="AX200" s="13" t="s">
        <v>73</v>
      </c>
      <c r="AY200" s="167" t="s">
        <v>132</v>
      </c>
    </row>
    <row r="201" spans="2:65" s="1" customFormat="1" ht="16.5" customHeight="1">
      <c r="B201" s="137"/>
      <c r="C201" s="138" t="s">
        <v>867</v>
      </c>
      <c r="D201" s="138" t="s">
        <v>136</v>
      </c>
      <c r="E201" s="139" t="s">
        <v>868</v>
      </c>
      <c r="F201" s="140" t="s">
        <v>869</v>
      </c>
      <c r="G201" s="141" t="s">
        <v>152</v>
      </c>
      <c r="H201" s="142">
        <v>70.75</v>
      </c>
      <c r="I201" s="143"/>
      <c r="J201" s="144">
        <f>ROUND(I201*H201,2)</f>
        <v>0</v>
      </c>
      <c r="K201" s="140" t="s">
        <v>140</v>
      </c>
      <c r="L201" s="28"/>
      <c r="M201" s="145" t="s">
        <v>1</v>
      </c>
      <c r="N201" s="146" t="s">
        <v>36</v>
      </c>
      <c r="O201" s="47"/>
      <c r="P201" s="147">
        <f>O201*H201</f>
        <v>0</v>
      </c>
      <c r="Q201" s="147">
        <v>1.5800000000000002E-2</v>
      </c>
      <c r="R201" s="147">
        <f>Q201*H201</f>
        <v>1.11785</v>
      </c>
      <c r="S201" s="147">
        <v>0</v>
      </c>
      <c r="T201" s="148">
        <f>S201*H201</f>
        <v>0</v>
      </c>
      <c r="AR201" s="16" t="s">
        <v>184</v>
      </c>
      <c r="AT201" s="16" t="s">
        <v>136</v>
      </c>
      <c r="AU201" s="16" t="s">
        <v>75</v>
      </c>
      <c r="AY201" s="16" t="s">
        <v>132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6" t="s">
        <v>73</v>
      </c>
      <c r="BK201" s="149">
        <f>ROUND(I201*H201,2)</f>
        <v>0</v>
      </c>
      <c r="BL201" s="16" t="s">
        <v>184</v>
      </c>
      <c r="BM201" s="16" t="s">
        <v>870</v>
      </c>
    </row>
    <row r="202" spans="2:65" s="11" customFormat="1">
      <c r="B202" s="150"/>
      <c r="D202" s="151" t="s">
        <v>142</v>
      </c>
      <c r="E202" s="152" t="s">
        <v>1</v>
      </c>
      <c r="F202" s="153" t="s">
        <v>830</v>
      </c>
      <c r="H202" s="152" t="s">
        <v>1</v>
      </c>
      <c r="I202" s="154"/>
      <c r="L202" s="150"/>
      <c r="M202" s="155"/>
      <c r="N202" s="156"/>
      <c r="O202" s="156"/>
      <c r="P202" s="156"/>
      <c r="Q202" s="156"/>
      <c r="R202" s="156"/>
      <c r="S202" s="156"/>
      <c r="T202" s="157"/>
      <c r="AT202" s="152" t="s">
        <v>142</v>
      </c>
      <c r="AU202" s="152" t="s">
        <v>75</v>
      </c>
      <c r="AV202" s="11" t="s">
        <v>73</v>
      </c>
      <c r="AW202" s="11" t="s">
        <v>28</v>
      </c>
      <c r="AX202" s="11" t="s">
        <v>65</v>
      </c>
      <c r="AY202" s="152" t="s">
        <v>132</v>
      </c>
    </row>
    <row r="203" spans="2:65" s="12" customFormat="1">
      <c r="B203" s="158"/>
      <c r="D203" s="151" t="s">
        <v>142</v>
      </c>
      <c r="E203" s="159" t="s">
        <v>1</v>
      </c>
      <c r="F203" s="160" t="s">
        <v>831</v>
      </c>
      <c r="H203" s="161">
        <v>70.75</v>
      </c>
      <c r="I203" s="162"/>
      <c r="L203" s="158"/>
      <c r="M203" s="163"/>
      <c r="N203" s="164"/>
      <c r="O203" s="164"/>
      <c r="P203" s="164"/>
      <c r="Q203" s="164"/>
      <c r="R203" s="164"/>
      <c r="S203" s="164"/>
      <c r="T203" s="165"/>
      <c r="AT203" s="159" t="s">
        <v>142</v>
      </c>
      <c r="AU203" s="159" t="s">
        <v>75</v>
      </c>
      <c r="AV203" s="12" t="s">
        <v>75</v>
      </c>
      <c r="AW203" s="12" t="s">
        <v>28</v>
      </c>
      <c r="AX203" s="12" t="s">
        <v>73</v>
      </c>
      <c r="AY203" s="159" t="s">
        <v>132</v>
      </c>
    </row>
    <row r="204" spans="2:65" s="1" customFormat="1" ht="16.5" customHeight="1">
      <c r="B204" s="137"/>
      <c r="C204" s="138" t="s">
        <v>871</v>
      </c>
      <c r="D204" s="138" t="s">
        <v>136</v>
      </c>
      <c r="E204" s="139" t="s">
        <v>872</v>
      </c>
      <c r="F204" s="140" t="s">
        <v>873</v>
      </c>
      <c r="G204" s="141" t="s">
        <v>152</v>
      </c>
      <c r="H204" s="142">
        <v>279.26</v>
      </c>
      <c r="I204" s="143"/>
      <c r="J204" s="144">
        <f>ROUND(I204*H204,2)</f>
        <v>0</v>
      </c>
      <c r="K204" s="140" t="s">
        <v>140</v>
      </c>
      <c r="L204" s="28"/>
      <c r="M204" s="145" t="s">
        <v>1</v>
      </c>
      <c r="N204" s="146" t="s">
        <v>36</v>
      </c>
      <c r="O204" s="47"/>
      <c r="P204" s="147">
        <f>O204*H204</f>
        <v>0</v>
      </c>
      <c r="Q204" s="147">
        <v>1E-4</v>
      </c>
      <c r="R204" s="147">
        <f>Q204*H204</f>
        <v>2.7925999999999999E-2</v>
      </c>
      <c r="S204" s="147">
        <v>0</v>
      </c>
      <c r="T204" s="148">
        <f>S204*H204</f>
        <v>0</v>
      </c>
      <c r="AR204" s="16" t="s">
        <v>184</v>
      </c>
      <c r="AT204" s="16" t="s">
        <v>136</v>
      </c>
      <c r="AU204" s="16" t="s">
        <v>75</v>
      </c>
      <c r="AY204" s="16" t="s">
        <v>132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73</v>
      </c>
      <c r="BK204" s="149">
        <f>ROUND(I204*H204,2)</f>
        <v>0</v>
      </c>
      <c r="BL204" s="16" t="s">
        <v>184</v>
      </c>
      <c r="BM204" s="16" t="s">
        <v>874</v>
      </c>
    </row>
    <row r="205" spans="2:65" s="1" customFormat="1" ht="16.5" customHeight="1">
      <c r="B205" s="137"/>
      <c r="C205" s="138" t="s">
        <v>166</v>
      </c>
      <c r="D205" s="138" t="s">
        <v>136</v>
      </c>
      <c r="E205" s="139" t="s">
        <v>875</v>
      </c>
      <c r="F205" s="140" t="s">
        <v>876</v>
      </c>
      <c r="G205" s="141" t="s">
        <v>152</v>
      </c>
      <c r="H205" s="142">
        <v>279.26</v>
      </c>
      <c r="I205" s="143"/>
      <c r="J205" s="144">
        <f>ROUND(I205*H205,2)</f>
        <v>0</v>
      </c>
      <c r="K205" s="140" t="s">
        <v>1</v>
      </c>
      <c r="L205" s="28"/>
      <c r="M205" s="145" t="s">
        <v>1</v>
      </c>
      <c r="N205" s="146" t="s">
        <v>36</v>
      </c>
      <c r="O205" s="47"/>
      <c r="P205" s="147">
        <f>O205*H205</f>
        <v>0</v>
      </c>
      <c r="Q205" s="147">
        <v>1.5800000000000002E-2</v>
      </c>
      <c r="R205" s="147">
        <f>Q205*H205</f>
        <v>4.4123080000000003</v>
      </c>
      <c r="S205" s="147">
        <v>0</v>
      </c>
      <c r="T205" s="148">
        <f>S205*H205</f>
        <v>0</v>
      </c>
      <c r="AR205" s="16" t="s">
        <v>184</v>
      </c>
      <c r="AT205" s="16" t="s">
        <v>136</v>
      </c>
      <c r="AU205" s="16" t="s">
        <v>75</v>
      </c>
      <c r="AY205" s="16" t="s">
        <v>132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6" t="s">
        <v>73</v>
      </c>
      <c r="BK205" s="149">
        <f>ROUND(I205*H205,2)</f>
        <v>0</v>
      </c>
      <c r="BL205" s="16" t="s">
        <v>184</v>
      </c>
      <c r="BM205" s="16" t="s">
        <v>877</v>
      </c>
    </row>
    <row r="206" spans="2:65" s="11" customFormat="1">
      <c r="B206" s="150"/>
      <c r="D206" s="151" t="s">
        <v>142</v>
      </c>
      <c r="E206" s="152" t="s">
        <v>1</v>
      </c>
      <c r="F206" s="153" t="s">
        <v>825</v>
      </c>
      <c r="H206" s="152" t="s">
        <v>1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2" t="s">
        <v>142</v>
      </c>
      <c r="AU206" s="152" t="s">
        <v>75</v>
      </c>
      <c r="AV206" s="11" t="s">
        <v>73</v>
      </c>
      <c r="AW206" s="11" t="s">
        <v>28</v>
      </c>
      <c r="AX206" s="11" t="s">
        <v>65</v>
      </c>
      <c r="AY206" s="152" t="s">
        <v>132</v>
      </c>
    </row>
    <row r="207" spans="2:65" s="12" customFormat="1">
      <c r="B207" s="158"/>
      <c r="D207" s="151" t="s">
        <v>142</v>
      </c>
      <c r="E207" s="159" t="s">
        <v>1</v>
      </c>
      <c r="F207" s="160" t="s">
        <v>826</v>
      </c>
      <c r="H207" s="161">
        <v>78.849999999999994</v>
      </c>
      <c r="I207" s="162"/>
      <c r="L207" s="158"/>
      <c r="M207" s="163"/>
      <c r="N207" s="164"/>
      <c r="O207" s="164"/>
      <c r="P207" s="164"/>
      <c r="Q207" s="164"/>
      <c r="R207" s="164"/>
      <c r="S207" s="164"/>
      <c r="T207" s="165"/>
      <c r="AT207" s="159" t="s">
        <v>142</v>
      </c>
      <c r="AU207" s="159" t="s">
        <v>75</v>
      </c>
      <c r="AV207" s="12" t="s">
        <v>75</v>
      </c>
      <c r="AW207" s="12" t="s">
        <v>28</v>
      </c>
      <c r="AX207" s="12" t="s">
        <v>65</v>
      </c>
      <c r="AY207" s="159" t="s">
        <v>132</v>
      </c>
    </row>
    <row r="208" spans="2:65" s="12" customFormat="1">
      <c r="B208" s="158"/>
      <c r="D208" s="151" t="s">
        <v>142</v>
      </c>
      <c r="E208" s="159" t="s">
        <v>1</v>
      </c>
      <c r="F208" s="160" t="s">
        <v>827</v>
      </c>
      <c r="H208" s="161">
        <v>64.150000000000006</v>
      </c>
      <c r="I208" s="162"/>
      <c r="L208" s="158"/>
      <c r="M208" s="163"/>
      <c r="N208" s="164"/>
      <c r="O208" s="164"/>
      <c r="P208" s="164"/>
      <c r="Q208" s="164"/>
      <c r="R208" s="164"/>
      <c r="S208" s="164"/>
      <c r="T208" s="165"/>
      <c r="AT208" s="159" t="s">
        <v>142</v>
      </c>
      <c r="AU208" s="159" t="s">
        <v>75</v>
      </c>
      <c r="AV208" s="12" t="s">
        <v>75</v>
      </c>
      <c r="AW208" s="12" t="s">
        <v>28</v>
      </c>
      <c r="AX208" s="12" t="s">
        <v>65</v>
      </c>
      <c r="AY208" s="159" t="s">
        <v>132</v>
      </c>
    </row>
    <row r="209" spans="2:65" s="11" customFormat="1">
      <c r="B209" s="150"/>
      <c r="D209" s="151" t="s">
        <v>142</v>
      </c>
      <c r="E209" s="152" t="s">
        <v>1</v>
      </c>
      <c r="F209" s="153" t="s">
        <v>828</v>
      </c>
      <c r="H209" s="152" t="s">
        <v>1</v>
      </c>
      <c r="I209" s="154"/>
      <c r="L209" s="150"/>
      <c r="M209" s="155"/>
      <c r="N209" s="156"/>
      <c r="O209" s="156"/>
      <c r="P209" s="156"/>
      <c r="Q209" s="156"/>
      <c r="R209" s="156"/>
      <c r="S209" s="156"/>
      <c r="T209" s="157"/>
      <c r="AT209" s="152" t="s">
        <v>142</v>
      </c>
      <c r="AU209" s="152" t="s">
        <v>75</v>
      </c>
      <c r="AV209" s="11" t="s">
        <v>73</v>
      </c>
      <c r="AW209" s="11" t="s">
        <v>28</v>
      </c>
      <c r="AX209" s="11" t="s">
        <v>65</v>
      </c>
      <c r="AY209" s="152" t="s">
        <v>132</v>
      </c>
    </row>
    <row r="210" spans="2:65" s="12" customFormat="1">
      <c r="B210" s="158"/>
      <c r="D210" s="151" t="s">
        <v>142</v>
      </c>
      <c r="E210" s="159" t="s">
        <v>1</v>
      </c>
      <c r="F210" s="160" t="s">
        <v>829</v>
      </c>
      <c r="H210" s="161">
        <v>65.510000000000005</v>
      </c>
      <c r="I210" s="162"/>
      <c r="L210" s="158"/>
      <c r="M210" s="163"/>
      <c r="N210" s="164"/>
      <c r="O210" s="164"/>
      <c r="P210" s="164"/>
      <c r="Q210" s="164"/>
      <c r="R210" s="164"/>
      <c r="S210" s="164"/>
      <c r="T210" s="165"/>
      <c r="AT210" s="159" t="s">
        <v>142</v>
      </c>
      <c r="AU210" s="159" t="s">
        <v>75</v>
      </c>
      <c r="AV210" s="12" t="s">
        <v>75</v>
      </c>
      <c r="AW210" s="12" t="s">
        <v>28</v>
      </c>
      <c r="AX210" s="12" t="s">
        <v>65</v>
      </c>
      <c r="AY210" s="159" t="s">
        <v>132</v>
      </c>
    </row>
    <row r="211" spans="2:65" s="11" customFormat="1">
      <c r="B211" s="150"/>
      <c r="D211" s="151" t="s">
        <v>142</v>
      </c>
      <c r="E211" s="152" t="s">
        <v>1</v>
      </c>
      <c r="F211" s="153" t="s">
        <v>830</v>
      </c>
      <c r="H211" s="152" t="s">
        <v>1</v>
      </c>
      <c r="I211" s="154"/>
      <c r="L211" s="150"/>
      <c r="M211" s="155"/>
      <c r="N211" s="156"/>
      <c r="O211" s="156"/>
      <c r="P211" s="156"/>
      <c r="Q211" s="156"/>
      <c r="R211" s="156"/>
      <c r="S211" s="156"/>
      <c r="T211" s="157"/>
      <c r="AT211" s="152" t="s">
        <v>142</v>
      </c>
      <c r="AU211" s="152" t="s">
        <v>75</v>
      </c>
      <c r="AV211" s="11" t="s">
        <v>73</v>
      </c>
      <c r="AW211" s="11" t="s">
        <v>28</v>
      </c>
      <c r="AX211" s="11" t="s">
        <v>65</v>
      </c>
      <c r="AY211" s="152" t="s">
        <v>132</v>
      </c>
    </row>
    <row r="212" spans="2:65" s="12" customFormat="1">
      <c r="B212" s="158"/>
      <c r="D212" s="151" t="s">
        <v>142</v>
      </c>
      <c r="E212" s="159" t="s">
        <v>1</v>
      </c>
      <c r="F212" s="160" t="s">
        <v>831</v>
      </c>
      <c r="H212" s="161">
        <v>70.75</v>
      </c>
      <c r="I212" s="162"/>
      <c r="L212" s="158"/>
      <c r="M212" s="163"/>
      <c r="N212" s="164"/>
      <c r="O212" s="164"/>
      <c r="P212" s="164"/>
      <c r="Q212" s="164"/>
      <c r="R212" s="164"/>
      <c r="S212" s="164"/>
      <c r="T212" s="165"/>
      <c r="AT212" s="159" t="s">
        <v>142</v>
      </c>
      <c r="AU212" s="159" t="s">
        <v>75</v>
      </c>
      <c r="AV212" s="12" t="s">
        <v>75</v>
      </c>
      <c r="AW212" s="12" t="s">
        <v>28</v>
      </c>
      <c r="AX212" s="12" t="s">
        <v>65</v>
      </c>
      <c r="AY212" s="159" t="s">
        <v>132</v>
      </c>
    </row>
    <row r="213" spans="2:65" s="13" customFormat="1">
      <c r="B213" s="166"/>
      <c r="D213" s="151" t="s">
        <v>142</v>
      </c>
      <c r="E213" s="167" t="s">
        <v>1</v>
      </c>
      <c r="F213" s="168" t="s">
        <v>146</v>
      </c>
      <c r="H213" s="169">
        <v>279.26</v>
      </c>
      <c r="I213" s="170"/>
      <c r="L213" s="166"/>
      <c r="M213" s="171"/>
      <c r="N213" s="172"/>
      <c r="O213" s="172"/>
      <c r="P213" s="172"/>
      <c r="Q213" s="172"/>
      <c r="R213" s="172"/>
      <c r="S213" s="172"/>
      <c r="T213" s="173"/>
      <c r="AT213" s="167" t="s">
        <v>142</v>
      </c>
      <c r="AU213" s="167" t="s">
        <v>75</v>
      </c>
      <c r="AV213" s="13" t="s">
        <v>133</v>
      </c>
      <c r="AW213" s="13" t="s">
        <v>28</v>
      </c>
      <c r="AX213" s="13" t="s">
        <v>73</v>
      </c>
      <c r="AY213" s="167" t="s">
        <v>132</v>
      </c>
    </row>
    <row r="214" spans="2:65" s="1" customFormat="1" ht="16.5" customHeight="1">
      <c r="B214" s="137"/>
      <c r="C214" s="138" t="s">
        <v>878</v>
      </c>
      <c r="D214" s="138" t="s">
        <v>136</v>
      </c>
      <c r="E214" s="139" t="s">
        <v>879</v>
      </c>
      <c r="F214" s="140" t="s">
        <v>880</v>
      </c>
      <c r="G214" s="141" t="s">
        <v>281</v>
      </c>
      <c r="H214" s="184"/>
      <c r="I214" s="143"/>
      <c r="J214" s="144">
        <f>ROUND(I214*H214,2)</f>
        <v>0</v>
      </c>
      <c r="K214" s="140" t="s">
        <v>140</v>
      </c>
      <c r="L214" s="28"/>
      <c r="M214" s="145" t="s">
        <v>1</v>
      </c>
      <c r="N214" s="146" t="s">
        <v>36</v>
      </c>
      <c r="O214" s="47"/>
      <c r="P214" s="147">
        <f>O214*H214</f>
        <v>0</v>
      </c>
      <c r="Q214" s="147">
        <v>0</v>
      </c>
      <c r="R214" s="147">
        <f>Q214*H214</f>
        <v>0</v>
      </c>
      <c r="S214" s="147">
        <v>0</v>
      </c>
      <c r="T214" s="148">
        <f>S214*H214</f>
        <v>0</v>
      </c>
      <c r="AR214" s="16" t="s">
        <v>184</v>
      </c>
      <c r="AT214" s="16" t="s">
        <v>136</v>
      </c>
      <c r="AU214" s="16" t="s">
        <v>75</v>
      </c>
      <c r="AY214" s="16" t="s">
        <v>132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6" t="s">
        <v>73</v>
      </c>
      <c r="BK214" s="149">
        <f>ROUND(I214*H214,2)</f>
        <v>0</v>
      </c>
      <c r="BL214" s="16" t="s">
        <v>184</v>
      </c>
      <c r="BM214" s="16" t="s">
        <v>881</v>
      </c>
    </row>
    <row r="215" spans="2:65" s="10" customFormat="1" ht="22.9" customHeight="1">
      <c r="B215" s="124"/>
      <c r="D215" s="125" t="s">
        <v>64</v>
      </c>
      <c r="E215" s="135" t="s">
        <v>294</v>
      </c>
      <c r="F215" s="135" t="s">
        <v>295</v>
      </c>
      <c r="I215" s="127"/>
      <c r="J215" s="136">
        <f>BK215</f>
        <v>0</v>
      </c>
      <c r="L215" s="124"/>
      <c r="M215" s="129"/>
      <c r="N215" s="130"/>
      <c r="O215" s="130"/>
      <c r="P215" s="131">
        <f>SUM(P216:P228)</f>
        <v>0</v>
      </c>
      <c r="Q215" s="130"/>
      <c r="R215" s="131">
        <f>SUM(R216:R228)</f>
        <v>4.6850000000000003E-2</v>
      </c>
      <c r="S215" s="130"/>
      <c r="T215" s="132">
        <f>SUM(T216:T228)</f>
        <v>0</v>
      </c>
      <c r="AR215" s="125" t="s">
        <v>75</v>
      </c>
      <c r="AT215" s="133" t="s">
        <v>64</v>
      </c>
      <c r="AU215" s="133" t="s">
        <v>73</v>
      </c>
      <c r="AY215" s="125" t="s">
        <v>132</v>
      </c>
      <c r="BK215" s="134">
        <f>SUM(BK216:BK228)</f>
        <v>0</v>
      </c>
    </row>
    <row r="216" spans="2:65" s="1" customFormat="1" ht="16.5" customHeight="1">
      <c r="B216" s="137"/>
      <c r="C216" s="138" t="s">
        <v>296</v>
      </c>
      <c r="D216" s="138" t="s">
        <v>136</v>
      </c>
      <c r="E216" s="139" t="s">
        <v>297</v>
      </c>
      <c r="F216" s="140" t="s">
        <v>298</v>
      </c>
      <c r="G216" s="141" t="s">
        <v>299</v>
      </c>
      <c r="H216" s="142">
        <v>937</v>
      </c>
      <c r="I216" s="143"/>
      <c r="J216" s="144">
        <f>ROUND(I216*H216,2)</f>
        <v>0</v>
      </c>
      <c r="K216" s="140" t="s">
        <v>140</v>
      </c>
      <c r="L216" s="28"/>
      <c r="M216" s="145" t="s">
        <v>1</v>
      </c>
      <c r="N216" s="146" t="s">
        <v>36</v>
      </c>
      <c r="O216" s="47"/>
      <c r="P216" s="147">
        <f>O216*H216</f>
        <v>0</v>
      </c>
      <c r="Q216" s="147">
        <v>5.0000000000000002E-5</v>
      </c>
      <c r="R216" s="147">
        <f>Q216*H216</f>
        <v>4.6850000000000003E-2</v>
      </c>
      <c r="S216" s="147">
        <v>0</v>
      </c>
      <c r="T216" s="148">
        <f>S216*H216</f>
        <v>0</v>
      </c>
      <c r="AR216" s="16" t="s">
        <v>184</v>
      </c>
      <c r="AT216" s="16" t="s">
        <v>136</v>
      </c>
      <c r="AU216" s="16" t="s">
        <v>75</v>
      </c>
      <c r="AY216" s="16" t="s">
        <v>132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6" t="s">
        <v>73</v>
      </c>
      <c r="BK216" s="149">
        <f>ROUND(I216*H216,2)</f>
        <v>0</v>
      </c>
      <c r="BL216" s="16" t="s">
        <v>184</v>
      </c>
      <c r="BM216" s="16" t="s">
        <v>300</v>
      </c>
    </row>
    <row r="217" spans="2:65" s="11" customFormat="1">
      <c r="B217" s="150"/>
      <c r="D217" s="151" t="s">
        <v>142</v>
      </c>
      <c r="E217" s="152" t="s">
        <v>1</v>
      </c>
      <c r="F217" s="153" t="s">
        <v>882</v>
      </c>
      <c r="H217" s="152" t="s">
        <v>1</v>
      </c>
      <c r="I217" s="154"/>
      <c r="L217" s="150"/>
      <c r="M217" s="155"/>
      <c r="N217" s="156"/>
      <c r="O217" s="156"/>
      <c r="P217" s="156"/>
      <c r="Q217" s="156"/>
      <c r="R217" s="156"/>
      <c r="S217" s="156"/>
      <c r="T217" s="157"/>
      <c r="AT217" s="152" t="s">
        <v>142</v>
      </c>
      <c r="AU217" s="152" t="s">
        <v>75</v>
      </c>
      <c r="AV217" s="11" t="s">
        <v>73</v>
      </c>
      <c r="AW217" s="11" t="s">
        <v>28</v>
      </c>
      <c r="AX217" s="11" t="s">
        <v>65</v>
      </c>
      <c r="AY217" s="152" t="s">
        <v>132</v>
      </c>
    </row>
    <row r="218" spans="2:65" s="11" customFormat="1">
      <c r="B218" s="150"/>
      <c r="D218" s="151" t="s">
        <v>142</v>
      </c>
      <c r="E218" s="152" t="s">
        <v>1</v>
      </c>
      <c r="F218" s="153" t="s">
        <v>302</v>
      </c>
      <c r="H218" s="152" t="s">
        <v>1</v>
      </c>
      <c r="I218" s="154"/>
      <c r="L218" s="150"/>
      <c r="M218" s="155"/>
      <c r="N218" s="156"/>
      <c r="O218" s="156"/>
      <c r="P218" s="156"/>
      <c r="Q218" s="156"/>
      <c r="R218" s="156"/>
      <c r="S218" s="156"/>
      <c r="T218" s="157"/>
      <c r="AT218" s="152" t="s">
        <v>142</v>
      </c>
      <c r="AU218" s="152" t="s">
        <v>75</v>
      </c>
      <c r="AV218" s="11" t="s">
        <v>73</v>
      </c>
      <c r="AW218" s="11" t="s">
        <v>28</v>
      </c>
      <c r="AX218" s="11" t="s">
        <v>65</v>
      </c>
      <c r="AY218" s="152" t="s">
        <v>132</v>
      </c>
    </row>
    <row r="219" spans="2:65" s="12" customFormat="1">
      <c r="B219" s="158"/>
      <c r="D219" s="151" t="s">
        <v>142</v>
      </c>
      <c r="E219" s="159" t="s">
        <v>1</v>
      </c>
      <c r="F219" s="160" t="s">
        <v>883</v>
      </c>
      <c r="H219" s="161">
        <v>468.5</v>
      </c>
      <c r="I219" s="162"/>
      <c r="L219" s="158"/>
      <c r="M219" s="163"/>
      <c r="N219" s="164"/>
      <c r="O219" s="164"/>
      <c r="P219" s="164"/>
      <c r="Q219" s="164"/>
      <c r="R219" s="164"/>
      <c r="S219" s="164"/>
      <c r="T219" s="165"/>
      <c r="AT219" s="159" t="s">
        <v>142</v>
      </c>
      <c r="AU219" s="159" t="s">
        <v>75</v>
      </c>
      <c r="AV219" s="12" t="s">
        <v>75</v>
      </c>
      <c r="AW219" s="12" t="s">
        <v>28</v>
      </c>
      <c r="AX219" s="12" t="s">
        <v>65</v>
      </c>
      <c r="AY219" s="159" t="s">
        <v>132</v>
      </c>
    </row>
    <row r="220" spans="2:65" s="11" customFormat="1">
      <c r="B220" s="150"/>
      <c r="D220" s="151" t="s">
        <v>142</v>
      </c>
      <c r="E220" s="152" t="s">
        <v>1</v>
      </c>
      <c r="F220" s="153" t="s">
        <v>884</v>
      </c>
      <c r="H220" s="152" t="s">
        <v>1</v>
      </c>
      <c r="I220" s="154"/>
      <c r="L220" s="150"/>
      <c r="M220" s="155"/>
      <c r="N220" s="156"/>
      <c r="O220" s="156"/>
      <c r="P220" s="156"/>
      <c r="Q220" s="156"/>
      <c r="R220" s="156"/>
      <c r="S220" s="156"/>
      <c r="T220" s="157"/>
      <c r="AT220" s="152" t="s">
        <v>142</v>
      </c>
      <c r="AU220" s="152" t="s">
        <v>75</v>
      </c>
      <c r="AV220" s="11" t="s">
        <v>73</v>
      </c>
      <c r="AW220" s="11" t="s">
        <v>28</v>
      </c>
      <c r="AX220" s="11" t="s">
        <v>65</v>
      </c>
      <c r="AY220" s="152" t="s">
        <v>132</v>
      </c>
    </row>
    <row r="221" spans="2:65" s="11" customFormat="1">
      <c r="B221" s="150"/>
      <c r="D221" s="151" t="s">
        <v>142</v>
      </c>
      <c r="E221" s="152" t="s">
        <v>1</v>
      </c>
      <c r="F221" s="153" t="s">
        <v>302</v>
      </c>
      <c r="H221" s="152" t="s">
        <v>1</v>
      </c>
      <c r="I221" s="154"/>
      <c r="L221" s="150"/>
      <c r="M221" s="155"/>
      <c r="N221" s="156"/>
      <c r="O221" s="156"/>
      <c r="P221" s="156"/>
      <c r="Q221" s="156"/>
      <c r="R221" s="156"/>
      <c r="S221" s="156"/>
      <c r="T221" s="157"/>
      <c r="AT221" s="152" t="s">
        <v>142</v>
      </c>
      <c r="AU221" s="152" t="s">
        <v>75</v>
      </c>
      <c r="AV221" s="11" t="s">
        <v>73</v>
      </c>
      <c r="AW221" s="11" t="s">
        <v>28</v>
      </c>
      <c r="AX221" s="11" t="s">
        <v>65</v>
      </c>
      <c r="AY221" s="152" t="s">
        <v>132</v>
      </c>
    </row>
    <row r="222" spans="2:65" s="12" customFormat="1">
      <c r="B222" s="158"/>
      <c r="D222" s="151" t="s">
        <v>142</v>
      </c>
      <c r="E222" s="159" t="s">
        <v>1</v>
      </c>
      <c r="F222" s="160" t="s">
        <v>883</v>
      </c>
      <c r="H222" s="161">
        <v>468.5</v>
      </c>
      <c r="I222" s="162"/>
      <c r="L222" s="158"/>
      <c r="M222" s="163"/>
      <c r="N222" s="164"/>
      <c r="O222" s="164"/>
      <c r="P222" s="164"/>
      <c r="Q222" s="164"/>
      <c r="R222" s="164"/>
      <c r="S222" s="164"/>
      <c r="T222" s="165"/>
      <c r="AT222" s="159" t="s">
        <v>142</v>
      </c>
      <c r="AU222" s="159" t="s">
        <v>75</v>
      </c>
      <c r="AV222" s="12" t="s">
        <v>75</v>
      </c>
      <c r="AW222" s="12" t="s">
        <v>28</v>
      </c>
      <c r="AX222" s="12" t="s">
        <v>65</v>
      </c>
      <c r="AY222" s="159" t="s">
        <v>132</v>
      </c>
    </row>
    <row r="223" spans="2:65" s="13" customFormat="1">
      <c r="B223" s="166"/>
      <c r="D223" s="151" t="s">
        <v>142</v>
      </c>
      <c r="E223" s="167" t="s">
        <v>1</v>
      </c>
      <c r="F223" s="168" t="s">
        <v>146</v>
      </c>
      <c r="H223" s="169">
        <v>937</v>
      </c>
      <c r="I223" s="170"/>
      <c r="L223" s="166"/>
      <c r="M223" s="171"/>
      <c r="N223" s="172"/>
      <c r="O223" s="172"/>
      <c r="P223" s="172"/>
      <c r="Q223" s="172"/>
      <c r="R223" s="172"/>
      <c r="S223" s="172"/>
      <c r="T223" s="173"/>
      <c r="AT223" s="167" t="s">
        <v>142</v>
      </c>
      <c r="AU223" s="167" t="s">
        <v>75</v>
      </c>
      <c r="AV223" s="13" t="s">
        <v>133</v>
      </c>
      <c r="AW223" s="13" t="s">
        <v>28</v>
      </c>
      <c r="AX223" s="13" t="s">
        <v>73</v>
      </c>
      <c r="AY223" s="167" t="s">
        <v>132</v>
      </c>
    </row>
    <row r="224" spans="2:65" s="1" customFormat="1" ht="16.5" customHeight="1">
      <c r="B224" s="137"/>
      <c r="C224" s="174" t="s">
        <v>304</v>
      </c>
      <c r="D224" s="174" t="s">
        <v>168</v>
      </c>
      <c r="E224" s="175" t="s">
        <v>305</v>
      </c>
      <c r="F224" s="176" t="s">
        <v>306</v>
      </c>
      <c r="G224" s="177" t="s">
        <v>299</v>
      </c>
      <c r="H224" s="178">
        <v>965.11</v>
      </c>
      <c r="I224" s="179"/>
      <c r="J224" s="180">
        <f>ROUND(I224*H224,2)</f>
        <v>0</v>
      </c>
      <c r="K224" s="176" t="s">
        <v>1</v>
      </c>
      <c r="L224" s="181"/>
      <c r="M224" s="182" t="s">
        <v>1</v>
      </c>
      <c r="N224" s="183" t="s">
        <v>36</v>
      </c>
      <c r="O224" s="47"/>
      <c r="P224" s="147">
        <f>O224*H224</f>
        <v>0</v>
      </c>
      <c r="Q224" s="147">
        <v>0</v>
      </c>
      <c r="R224" s="147">
        <f>Q224*H224</f>
        <v>0</v>
      </c>
      <c r="S224" s="147">
        <v>0</v>
      </c>
      <c r="T224" s="148">
        <f>S224*H224</f>
        <v>0</v>
      </c>
      <c r="AR224" s="16" t="s">
        <v>271</v>
      </c>
      <c r="AT224" s="16" t="s">
        <v>168</v>
      </c>
      <c r="AU224" s="16" t="s">
        <v>75</v>
      </c>
      <c r="AY224" s="16" t="s">
        <v>132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6" t="s">
        <v>73</v>
      </c>
      <c r="BK224" s="149">
        <f>ROUND(I224*H224,2)</f>
        <v>0</v>
      </c>
      <c r="BL224" s="16" t="s">
        <v>184</v>
      </c>
      <c r="BM224" s="16" t="s">
        <v>307</v>
      </c>
    </row>
    <row r="225" spans="2:65" s="12" customFormat="1">
      <c r="B225" s="158"/>
      <c r="D225" s="151" t="s">
        <v>142</v>
      </c>
      <c r="E225" s="159" t="s">
        <v>1</v>
      </c>
      <c r="F225" s="160" t="s">
        <v>885</v>
      </c>
      <c r="H225" s="161">
        <v>482.55500000000001</v>
      </c>
      <c r="I225" s="162"/>
      <c r="L225" s="158"/>
      <c r="M225" s="163"/>
      <c r="N225" s="164"/>
      <c r="O225" s="164"/>
      <c r="P225" s="164"/>
      <c r="Q225" s="164"/>
      <c r="R225" s="164"/>
      <c r="S225" s="164"/>
      <c r="T225" s="165"/>
      <c r="AT225" s="159" t="s">
        <v>142</v>
      </c>
      <c r="AU225" s="159" t="s">
        <v>75</v>
      </c>
      <c r="AV225" s="12" t="s">
        <v>75</v>
      </c>
      <c r="AW225" s="12" t="s">
        <v>28</v>
      </c>
      <c r="AX225" s="12" t="s">
        <v>65</v>
      </c>
      <c r="AY225" s="159" t="s">
        <v>132</v>
      </c>
    </row>
    <row r="226" spans="2:65" s="12" customFormat="1">
      <c r="B226" s="158"/>
      <c r="D226" s="151" t="s">
        <v>142</v>
      </c>
      <c r="E226" s="159" t="s">
        <v>1</v>
      </c>
      <c r="F226" s="160" t="s">
        <v>885</v>
      </c>
      <c r="H226" s="161">
        <v>482.55500000000001</v>
      </c>
      <c r="I226" s="162"/>
      <c r="L226" s="158"/>
      <c r="M226" s="163"/>
      <c r="N226" s="164"/>
      <c r="O226" s="164"/>
      <c r="P226" s="164"/>
      <c r="Q226" s="164"/>
      <c r="R226" s="164"/>
      <c r="S226" s="164"/>
      <c r="T226" s="165"/>
      <c r="AT226" s="159" t="s">
        <v>142</v>
      </c>
      <c r="AU226" s="159" t="s">
        <v>75</v>
      </c>
      <c r="AV226" s="12" t="s">
        <v>75</v>
      </c>
      <c r="AW226" s="12" t="s">
        <v>28</v>
      </c>
      <c r="AX226" s="12" t="s">
        <v>65</v>
      </c>
      <c r="AY226" s="159" t="s">
        <v>132</v>
      </c>
    </row>
    <row r="227" spans="2:65" s="13" customFormat="1">
      <c r="B227" s="166"/>
      <c r="D227" s="151" t="s">
        <v>142</v>
      </c>
      <c r="E227" s="167" t="s">
        <v>1</v>
      </c>
      <c r="F227" s="168" t="s">
        <v>146</v>
      </c>
      <c r="H227" s="169">
        <v>965.11</v>
      </c>
      <c r="I227" s="170"/>
      <c r="L227" s="166"/>
      <c r="M227" s="171"/>
      <c r="N227" s="172"/>
      <c r="O227" s="172"/>
      <c r="P227" s="172"/>
      <c r="Q227" s="172"/>
      <c r="R227" s="172"/>
      <c r="S227" s="172"/>
      <c r="T227" s="173"/>
      <c r="AT227" s="167" t="s">
        <v>142</v>
      </c>
      <c r="AU227" s="167" t="s">
        <v>75</v>
      </c>
      <c r="AV227" s="13" t="s">
        <v>133</v>
      </c>
      <c r="AW227" s="13" t="s">
        <v>28</v>
      </c>
      <c r="AX227" s="13" t="s">
        <v>73</v>
      </c>
      <c r="AY227" s="167" t="s">
        <v>132</v>
      </c>
    </row>
    <row r="228" spans="2:65" s="1" customFormat="1" ht="16.5" customHeight="1">
      <c r="B228" s="137"/>
      <c r="C228" s="138" t="s">
        <v>309</v>
      </c>
      <c r="D228" s="138" t="s">
        <v>136</v>
      </c>
      <c r="E228" s="139" t="s">
        <v>310</v>
      </c>
      <c r="F228" s="140" t="s">
        <v>311</v>
      </c>
      <c r="G228" s="141" t="s">
        <v>281</v>
      </c>
      <c r="H228" s="184"/>
      <c r="I228" s="143"/>
      <c r="J228" s="144">
        <f>ROUND(I228*H228,2)</f>
        <v>0</v>
      </c>
      <c r="K228" s="140" t="s">
        <v>140</v>
      </c>
      <c r="L228" s="28"/>
      <c r="M228" s="145" t="s">
        <v>1</v>
      </c>
      <c r="N228" s="146" t="s">
        <v>36</v>
      </c>
      <c r="O228" s="47"/>
      <c r="P228" s="147">
        <f>O228*H228</f>
        <v>0</v>
      </c>
      <c r="Q228" s="147">
        <v>0</v>
      </c>
      <c r="R228" s="147">
        <f>Q228*H228</f>
        <v>0</v>
      </c>
      <c r="S228" s="147">
        <v>0</v>
      </c>
      <c r="T228" s="148">
        <f>S228*H228</f>
        <v>0</v>
      </c>
      <c r="AR228" s="16" t="s">
        <v>184</v>
      </c>
      <c r="AT228" s="16" t="s">
        <v>136</v>
      </c>
      <c r="AU228" s="16" t="s">
        <v>75</v>
      </c>
      <c r="AY228" s="16" t="s">
        <v>132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6" t="s">
        <v>73</v>
      </c>
      <c r="BK228" s="149">
        <f>ROUND(I228*H228,2)</f>
        <v>0</v>
      </c>
      <c r="BL228" s="16" t="s">
        <v>184</v>
      </c>
      <c r="BM228" s="16" t="s">
        <v>312</v>
      </c>
    </row>
    <row r="229" spans="2:65" s="10" customFormat="1" ht="22.9" customHeight="1">
      <c r="B229" s="124"/>
      <c r="D229" s="125" t="s">
        <v>64</v>
      </c>
      <c r="E229" s="135" t="s">
        <v>313</v>
      </c>
      <c r="F229" s="135" t="s">
        <v>314</v>
      </c>
      <c r="I229" s="127"/>
      <c r="J229" s="136">
        <f>BK229</f>
        <v>0</v>
      </c>
      <c r="L229" s="124"/>
      <c r="M229" s="129"/>
      <c r="N229" s="130"/>
      <c r="O229" s="130"/>
      <c r="P229" s="131">
        <f>SUM(P230:P237)</f>
        <v>0</v>
      </c>
      <c r="Q229" s="130"/>
      <c r="R229" s="131">
        <f>SUM(R230:R237)</f>
        <v>8.1599999999999999E-4</v>
      </c>
      <c r="S229" s="130"/>
      <c r="T229" s="132">
        <f>SUM(T230:T237)</f>
        <v>0</v>
      </c>
      <c r="AR229" s="125" t="s">
        <v>75</v>
      </c>
      <c r="AT229" s="133" t="s">
        <v>64</v>
      </c>
      <c r="AU229" s="133" t="s">
        <v>73</v>
      </c>
      <c r="AY229" s="125" t="s">
        <v>132</v>
      </c>
      <c r="BK229" s="134">
        <f>SUM(BK230:BK237)</f>
        <v>0</v>
      </c>
    </row>
    <row r="230" spans="2:65" s="1" customFormat="1" ht="16.5" customHeight="1">
      <c r="B230" s="137"/>
      <c r="C230" s="138" t="s">
        <v>325</v>
      </c>
      <c r="D230" s="138" t="s">
        <v>136</v>
      </c>
      <c r="E230" s="139" t="s">
        <v>326</v>
      </c>
      <c r="F230" s="140" t="s">
        <v>327</v>
      </c>
      <c r="G230" s="141" t="s">
        <v>152</v>
      </c>
      <c r="H230" s="142">
        <v>4.8</v>
      </c>
      <c r="I230" s="143"/>
      <c r="J230" s="144">
        <f>ROUND(I230*H230,2)</f>
        <v>0</v>
      </c>
      <c r="K230" s="140" t="s">
        <v>140</v>
      </c>
      <c r="L230" s="28"/>
      <c r="M230" s="145" t="s">
        <v>1</v>
      </c>
      <c r="N230" s="146" t="s">
        <v>36</v>
      </c>
      <c r="O230" s="47"/>
      <c r="P230" s="147">
        <f>O230*H230</f>
        <v>0</v>
      </c>
      <c r="Q230" s="147">
        <v>1.7000000000000001E-4</v>
      </c>
      <c r="R230" s="147">
        <f>Q230*H230</f>
        <v>8.1599999999999999E-4</v>
      </c>
      <c r="S230" s="147">
        <v>0</v>
      </c>
      <c r="T230" s="148">
        <f>S230*H230</f>
        <v>0</v>
      </c>
      <c r="AR230" s="16" t="s">
        <v>184</v>
      </c>
      <c r="AT230" s="16" t="s">
        <v>136</v>
      </c>
      <c r="AU230" s="16" t="s">
        <v>75</v>
      </c>
      <c r="AY230" s="16" t="s">
        <v>132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73</v>
      </c>
      <c r="BK230" s="149">
        <f>ROUND(I230*H230,2)</f>
        <v>0</v>
      </c>
      <c r="BL230" s="16" t="s">
        <v>184</v>
      </c>
      <c r="BM230" s="16" t="s">
        <v>328</v>
      </c>
    </row>
    <row r="231" spans="2:65" s="11" customFormat="1">
      <c r="B231" s="150"/>
      <c r="D231" s="151" t="s">
        <v>142</v>
      </c>
      <c r="E231" s="152" t="s">
        <v>1</v>
      </c>
      <c r="F231" s="153" t="s">
        <v>790</v>
      </c>
      <c r="H231" s="152" t="s">
        <v>1</v>
      </c>
      <c r="I231" s="154"/>
      <c r="L231" s="150"/>
      <c r="M231" s="155"/>
      <c r="N231" s="156"/>
      <c r="O231" s="156"/>
      <c r="P231" s="156"/>
      <c r="Q231" s="156"/>
      <c r="R231" s="156"/>
      <c r="S231" s="156"/>
      <c r="T231" s="157"/>
      <c r="AT231" s="152" t="s">
        <v>142</v>
      </c>
      <c r="AU231" s="152" t="s">
        <v>75</v>
      </c>
      <c r="AV231" s="11" t="s">
        <v>73</v>
      </c>
      <c r="AW231" s="11" t="s">
        <v>28</v>
      </c>
      <c r="AX231" s="11" t="s">
        <v>65</v>
      </c>
      <c r="AY231" s="152" t="s">
        <v>132</v>
      </c>
    </row>
    <row r="232" spans="2:65" s="11" customFormat="1">
      <c r="B232" s="150"/>
      <c r="D232" s="151" t="s">
        <v>142</v>
      </c>
      <c r="E232" s="152" t="s">
        <v>1</v>
      </c>
      <c r="F232" s="153" t="s">
        <v>330</v>
      </c>
      <c r="H232" s="152" t="s">
        <v>1</v>
      </c>
      <c r="I232" s="154"/>
      <c r="L232" s="150"/>
      <c r="M232" s="155"/>
      <c r="N232" s="156"/>
      <c r="O232" s="156"/>
      <c r="P232" s="156"/>
      <c r="Q232" s="156"/>
      <c r="R232" s="156"/>
      <c r="S232" s="156"/>
      <c r="T232" s="157"/>
      <c r="AT232" s="152" t="s">
        <v>142</v>
      </c>
      <c r="AU232" s="152" t="s">
        <v>75</v>
      </c>
      <c r="AV232" s="11" t="s">
        <v>73</v>
      </c>
      <c r="AW232" s="11" t="s">
        <v>28</v>
      </c>
      <c r="AX232" s="11" t="s">
        <v>65</v>
      </c>
      <c r="AY232" s="152" t="s">
        <v>132</v>
      </c>
    </row>
    <row r="233" spans="2:65" s="12" customFormat="1">
      <c r="B233" s="158"/>
      <c r="D233" s="151" t="s">
        <v>142</v>
      </c>
      <c r="E233" s="159" t="s">
        <v>1</v>
      </c>
      <c r="F233" s="160" t="s">
        <v>886</v>
      </c>
      <c r="H233" s="161">
        <v>2.4</v>
      </c>
      <c r="I233" s="162"/>
      <c r="L233" s="158"/>
      <c r="M233" s="163"/>
      <c r="N233" s="164"/>
      <c r="O233" s="164"/>
      <c r="P233" s="164"/>
      <c r="Q233" s="164"/>
      <c r="R233" s="164"/>
      <c r="S233" s="164"/>
      <c r="T233" s="165"/>
      <c r="AT233" s="159" t="s">
        <v>142</v>
      </c>
      <c r="AU233" s="159" t="s">
        <v>75</v>
      </c>
      <c r="AV233" s="12" t="s">
        <v>75</v>
      </c>
      <c r="AW233" s="12" t="s">
        <v>28</v>
      </c>
      <c r="AX233" s="12" t="s">
        <v>65</v>
      </c>
      <c r="AY233" s="159" t="s">
        <v>132</v>
      </c>
    </row>
    <row r="234" spans="2:65" s="11" customFormat="1">
      <c r="B234" s="150"/>
      <c r="D234" s="151" t="s">
        <v>142</v>
      </c>
      <c r="E234" s="152" t="s">
        <v>1</v>
      </c>
      <c r="F234" s="153" t="s">
        <v>887</v>
      </c>
      <c r="H234" s="152" t="s">
        <v>1</v>
      </c>
      <c r="I234" s="154"/>
      <c r="L234" s="150"/>
      <c r="M234" s="155"/>
      <c r="N234" s="156"/>
      <c r="O234" s="156"/>
      <c r="P234" s="156"/>
      <c r="Q234" s="156"/>
      <c r="R234" s="156"/>
      <c r="S234" s="156"/>
      <c r="T234" s="157"/>
      <c r="AT234" s="152" t="s">
        <v>142</v>
      </c>
      <c r="AU234" s="152" t="s">
        <v>75</v>
      </c>
      <c r="AV234" s="11" t="s">
        <v>73</v>
      </c>
      <c r="AW234" s="11" t="s">
        <v>28</v>
      </c>
      <c r="AX234" s="11" t="s">
        <v>65</v>
      </c>
      <c r="AY234" s="152" t="s">
        <v>132</v>
      </c>
    </row>
    <row r="235" spans="2:65" s="11" customFormat="1">
      <c r="B235" s="150"/>
      <c r="D235" s="151" t="s">
        <v>142</v>
      </c>
      <c r="E235" s="152" t="s">
        <v>1</v>
      </c>
      <c r="F235" s="153" t="s">
        <v>330</v>
      </c>
      <c r="H235" s="152" t="s">
        <v>1</v>
      </c>
      <c r="I235" s="154"/>
      <c r="L235" s="150"/>
      <c r="M235" s="155"/>
      <c r="N235" s="156"/>
      <c r="O235" s="156"/>
      <c r="P235" s="156"/>
      <c r="Q235" s="156"/>
      <c r="R235" s="156"/>
      <c r="S235" s="156"/>
      <c r="T235" s="157"/>
      <c r="AT235" s="152" t="s">
        <v>142</v>
      </c>
      <c r="AU235" s="152" t="s">
        <v>75</v>
      </c>
      <c r="AV235" s="11" t="s">
        <v>73</v>
      </c>
      <c r="AW235" s="11" t="s">
        <v>28</v>
      </c>
      <c r="AX235" s="11" t="s">
        <v>65</v>
      </c>
      <c r="AY235" s="152" t="s">
        <v>132</v>
      </c>
    </row>
    <row r="236" spans="2:65" s="12" customFormat="1">
      <c r="B236" s="158"/>
      <c r="D236" s="151" t="s">
        <v>142</v>
      </c>
      <c r="E236" s="159" t="s">
        <v>1</v>
      </c>
      <c r="F236" s="160" t="s">
        <v>886</v>
      </c>
      <c r="H236" s="161">
        <v>2.4</v>
      </c>
      <c r="I236" s="162"/>
      <c r="L236" s="158"/>
      <c r="M236" s="163"/>
      <c r="N236" s="164"/>
      <c r="O236" s="164"/>
      <c r="P236" s="164"/>
      <c r="Q236" s="164"/>
      <c r="R236" s="164"/>
      <c r="S236" s="164"/>
      <c r="T236" s="165"/>
      <c r="AT236" s="159" t="s">
        <v>142</v>
      </c>
      <c r="AU236" s="159" t="s">
        <v>75</v>
      </c>
      <c r="AV236" s="12" t="s">
        <v>75</v>
      </c>
      <c r="AW236" s="12" t="s">
        <v>28</v>
      </c>
      <c r="AX236" s="12" t="s">
        <v>65</v>
      </c>
      <c r="AY236" s="159" t="s">
        <v>132</v>
      </c>
    </row>
    <row r="237" spans="2:65" s="13" customFormat="1">
      <c r="B237" s="166"/>
      <c r="D237" s="151" t="s">
        <v>142</v>
      </c>
      <c r="E237" s="167" t="s">
        <v>1</v>
      </c>
      <c r="F237" s="168" t="s">
        <v>146</v>
      </c>
      <c r="H237" s="169">
        <v>4.8</v>
      </c>
      <c r="I237" s="170"/>
      <c r="L237" s="166"/>
      <c r="M237" s="171"/>
      <c r="N237" s="172"/>
      <c r="O237" s="172"/>
      <c r="P237" s="172"/>
      <c r="Q237" s="172"/>
      <c r="R237" s="172"/>
      <c r="S237" s="172"/>
      <c r="T237" s="173"/>
      <c r="AT237" s="167" t="s">
        <v>142</v>
      </c>
      <c r="AU237" s="167" t="s">
        <v>75</v>
      </c>
      <c r="AV237" s="13" t="s">
        <v>133</v>
      </c>
      <c r="AW237" s="13" t="s">
        <v>28</v>
      </c>
      <c r="AX237" s="13" t="s">
        <v>73</v>
      </c>
      <c r="AY237" s="167" t="s">
        <v>132</v>
      </c>
    </row>
    <row r="238" spans="2:65" s="10" customFormat="1" ht="22.9" customHeight="1">
      <c r="B238" s="124"/>
      <c r="D238" s="125" t="s">
        <v>64</v>
      </c>
      <c r="E238" s="135" t="s">
        <v>888</v>
      </c>
      <c r="F238" s="135" t="s">
        <v>889</v>
      </c>
      <c r="I238" s="127"/>
      <c r="J238" s="136">
        <f>BK238</f>
        <v>0</v>
      </c>
      <c r="L238" s="124"/>
      <c r="M238" s="129"/>
      <c r="N238" s="130"/>
      <c r="O238" s="130"/>
      <c r="P238" s="131">
        <f>SUM(P239:P254)</f>
        <v>0</v>
      </c>
      <c r="Q238" s="130"/>
      <c r="R238" s="131">
        <f>SUM(R239:R254)</f>
        <v>0.31484059999999997</v>
      </c>
      <c r="S238" s="130"/>
      <c r="T238" s="132">
        <f>SUM(T239:T254)</f>
        <v>0</v>
      </c>
      <c r="AR238" s="125" t="s">
        <v>75</v>
      </c>
      <c r="AT238" s="133" t="s">
        <v>64</v>
      </c>
      <c r="AU238" s="133" t="s">
        <v>73</v>
      </c>
      <c r="AY238" s="125" t="s">
        <v>132</v>
      </c>
      <c r="BK238" s="134">
        <f>SUM(BK239:BK254)</f>
        <v>0</v>
      </c>
    </row>
    <row r="239" spans="2:65" s="1" customFormat="1" ht="16.5" customHeight="1">
      <c r="B239" s="137"/>
      <c r="C239" s="138" t="s">
        <v>890</v>
      </c>
      <c r="D239" s="138" t="s">
        <v>136</v>
      </c>
      <c r="E239" s="139" t="s">
        <v>891</v>
      </c>
      <c r="F239" s="140" t="s">
        <v>892</v>
      </c>
      <c r="G239" s="141" t="s">
        <v>152</v>
      </c>
      <c r="H239" s="142">
        <v>420.16</v>
      </c>
      <c r="I239" s="143"/>
      <c r="J239" s="144">
        <f>ROUND(I239*H239,2)</f>
        <v>0</v>
      </c>
      <c r="K239" s="140" t="s">
        <v>140</v>
      </c>
      <c r="L239" s="28"/>
      <c r="M239" s="145" t="s">
        <v>1</v>
      </c>
      <c r="N239" s="146" t="s">
        <v>36</v>
      </c>
      <c r="O239" s="47"/>
      <c r="P239" s="147">
        <f>O239*H239</f>
        <v>0</v>
      </c>
      <c r="Q239" s="147">
        <v>2.0000000000000001E-4</v>
      </c>
      <c r="R239" s="147">
        <f>Q239*H239</f>
        <v>8.4032000000000009E-2</v>
      </c>
      <c r="S239" s="147">
        <v>0</v>
      </c>
      <c r="T239" s="148">
        <f>S239*H239</f>
        <v>0</v>
      </c>
      <c r="AR239" s="16" t="s">
        <v>184</v>
      </c>
      <c r="AT239" s="16" t="s">
        <v>136</v>
      </c>
      <c r="AU239" s="16" t="s">
        <v>75</v>
      </c>
      <c r="AY239" s="16" t="s">
        <v>132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6" t="s">
        <v>73</v>
      </c>
      <c r="BK239" s="149">
        <f>ROUND(I239*H239,2)</f>
        <v>0</v>
      </c>
      <c r="BL239" s="16" t="s">
        <v>184</v>
      </c>
      <c r="BM239" s="16" t="s">
        <v>893</v>
      </c>
    </row>
    <row r="240" spans="2:65" s="12" customFormat="1">
      <c r="B240" s="158"/>
      <c r="D240" s="151" t="s">
        <v>142</v>
      </c>
      <c r="E240" s="159" t="s">
        <v>1</v>
      </c>
      <c r="F240" s="160" t="s">
        <v>894</v>
      </c>
      <c r="H240" s="161">
        <v>200</v>
      </c>
      <c r="I240" s="162"/>
      <c r="L240" s="158"/>
      <c r="M240" s="163"/>
      <c r="N240" s="164"/>
      <c r="O240" s="164"/>
      <c r="P240" s="164"/>
      <c r="Q240" s="164"/>
      <c r="R240" s="164"/>
      <c r="S240" s="164"/>
      <c r="T240" s="165"/>
      <c r="AT240" s="159" t="s">
        <v>142</v>
      </c>
      <c r="AU240" s="159" t="s">
        <v>75</v>
      </c>
      <c r="AV240" s="12" t="s">
        <v>75</v>
      </c>
      <c r="AW240" s="12" t="s">
        <v>28</v>
      </c>
      <c r="AX240" s="12" t="s">
        <v>65</v>
      </c>
      <c r="AY240" s="159" t="s">
        <v>132</v>
      </c>
    </row>
    <row r="241" spans="2:65" s="12" customFormat="1">
      <c r="B241" s="158"/>
      <c r="D241" s="151" t="s">
        <v>142</v>
      </c>
      <c r="E241" s="159" t="s">
        <v>1</v>
      </c>
      <c r="F241" s="160" t="s">
        <v>895</v>
      </c>
      <c r="H241" s="161">
        <v>125</v>
      </c>
      <c r="I241" s="162"/>
      <c r="L241" s="158"/>
      <c r="M241" s="163"/>
      <c r="N241" s="164"/>
      <c r="O241" s="164"/>
      <c r="P241" s="164"/>
      <c r="Q241" s="164"/>
      <c r="R241" s="164"/>
      <c r="S241" s="164"/>
      <c r="T241" s="165"/>
      <c r="AT241" s="159" t="s">
        <v>142</v>
      </c>
      <c r="AU241" s="159" t="s">
        <v>75</v>
      </c>
      <c r="AV241" s="12" t="s">
        <v>75</v>
      </c>
      <c r="AW241" s="12" t="s">
        <v>28</v>
      </c>
      <c r="AX241" s="12" t="s">
        <v>65</v>
      </c>
      <c r="AY241" s="159" t="s">
        <v>132</v>
      </c>
    </row>
    <row r="242" spans="2:65" s="12" customFormat="1">
      <c r="B242" s="158"/>
      <c r="D242" s="151" t="s">
        <v>142</v>
      </c>
      <c r="E242" s="159" t="s">
        <v>1</v>
      </c>
      <c r="F242" s="160" t="s">
        <v>896</v>
      </c>
      <c r="H242" s="161">
        <v>95.16</v>
      </c>
      <c r="I242" s="162"/>
      <c r="L242" s="158"/>
      <c r="M242" s="163"/>
      <c r="N242" s="164"/>
      <c r="O242" s="164"/>
      <c r="P242" s="164"/>
      <c r="Q242" s="164"/>
      <c r="R242" s="164"/>
      <c r="S242" s="164"/>
      <c r="T242" s="165"/>
      <c r="AT242" s="159" t="s">
        <v>142</v>
      </c>
      <c r="AU242" s="159" t="s">
        <v>75</v>
      </c>
      <c r="AV242" s="12" t="s">
        <v>75</v>
      </c>
      <c r="AW242" s="12" t="s">
        <v>28</v>
      </c>
      <c r="AX242" s="12" t="s">
        <v>65</v>
      </c>
      <c r="AY242" s="159" t="s">
        <v>132</v>
      </c>
    </row>
    <row r="243" spans="2:65" s="13" customFormat="1">
      <c r="B243" s="166"/>
      <c r="D243" s="151" t="s">
        <v>142</v>
      </c>
      <c r="E243" s="167" t="s">
        <v>1</v>
      </c>
      <c r="F243" s="168" t="s">
        <v>146</v>
      </c>
      <c r="H243" s="169">
        <v>420.15999999999997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142</v>
      </c>
      <c r="AU243" s="167" t="s">
        <v>75</v>
      </c>
      <c r="AV243" s="13" t="s">
        <v>133</v>
      </c>
      <c r="AW243" s="13" t="s">
        <v>28</v>
      </c>
      <c r="AX243" s="13" t="s">
        <v>73</v>
      </c>
      <c r="AY243" s="167" t="s">
        <v>132</v>
      </c>
    </row>
    <row r="244" spans="2:65" s="1" customFormat="1" ht="16.5" customHeight="1">
      <c r="B244" s="137"/>
      <c r="C244" s="138" t="s">
        <v>897</v>
      </c>
      <c r="D244" s="138" t="s">
        <v>136</v>
      </c>
      <c r="E244" s="139" t="s">
        <v>898</v>
      </c>
      <c r="F244" s="140" t="s">
        <v>899</v>
      </c>
      <c r="G244" s="141" t="s">
        <v>152</v>
      </c>
      <c r="H244" s="142">
        <v>699.42</v>
      </c>
      <c r="I244" s="143"/>
      <c r="J244" s="144">
        <f>ROUND(I244*H244,2)</f>
        <v>0</v>
      </c>
      <c r="K244" s="140" t="s">
        <v>140</v>
      </c>
      <c r="L244" s="28"/>
      <c r="M244" s="145" t="s">
        <v>1</v>
      </c>
      <c r="N244" s="146" t="s">
        <v>36</v>
      </c>
      <c r="O244" s="47"/>
      <c r="P244" s="147">
        <f>O244*H244</f>
        <v>0</v>
      </c>
      <c r="Q244" s="147">
        <v>3.3E-4</v>
      </c>
      <c r="R244" s="147">
        <f>Q244*H244</f>
        <v>0.23080859999999997</v>
      </c>
      <c r="S244" s="147">
        <v>0</v>
      </c>
      <c r="T244" s="148">
        <f>S244*H244</f>
        <v>0</v>
      </c>
      <c r="AR244" s="16" t="s">
        <v>184</v>
      </c>
      <c r="AT244" s="16" t="s">
        <v>136</v>
      </c>
      <c r="AU244" s="16" t="s">
        <v>75</v>
      </c>
      <c r="AY244" s="16" t="s">
        <v>132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73</v>
      </c>
      <c r="BK244" s="149">
        <f>ROUND(I244*H244,2)</f>
        <v>0</v>
      </c>
      <c r="BL244" s="16" t="s">
        <v>184</v>
      </c>
      <c r="BM244" s="16" t="s">
        <v>900</v>
      </c>
    </row>
    <row r="245" spans="2:65" s="12" customFormat="1">
      <c r="B245" s="158"/>
      <c r="D245" s="151" t="s">
        <v>142</v>
      </c>
      <c r="E245" s="159" t="s">
        <v>1</v>
      </c>
      <c r="F245" s="160" t="s">
        <v>901</v>
      </c>
      <c r="H245" s="161">
        <v>420.16</v>
      </c>
      <c r="I245" s="162"/>
      <c r="L245" s="158"/>
      <c r="M245" s="163"/>
      <c r="N245" s="164"/>
      <c r="O245" s="164"/>
      <c r="P245" s="164"/>
      <c r="Q245" s="164"/>
      <c r="R245" s="164"/>
      <c r="S245" s="164"/>
      <c r="T245" s="165"/>
      <c r="AT245" s="159" t="s">
        <v>142</v>
      </c>
      <c r="AU245" s="159" t="s">
        <v>75</v>
      </c>
      <c r="AV245" s="12" t="s">
        <v>75</v>
      </c>
      <c r="AW245" s="12" t="s">
        <v>28</v>
      </c>
      <c r="AX245" s="12" t="s">
        <v>65</v>
      </c>
      <c r="AY245" s="159" t="s">
        <v>132</v>
      </c>
    </row>
    <row r="246" spans="2:65" s="11" customFormat="1">
      <c r="B246" s="150"/>
      <c r="D246" s="151" t="s">
        <v>142</v>
      </c>
      <c r="E246" s="152" t="s">
        <v>1</v>
      </c>
      <c r="F246" s="153" t="s">
        <v>902</v>
      </c>
      <c r="H246" s="152" t="s">
        <v>1</v>
      </c>
      <c r="I246" s="154"/>
      <c r="L246" s="150"/>
      <c r="M246" s="155"/>
      <c r="N246" s="156"/>
      <c r="O246" s="156"/>
      <c r="P246" s="156"/>
      <c r="Q246" s="156"/>
      <c r="R246" s="156"/>
      <c r="S246" s="156"/>
      <c r="T246" s="157"/>
      <c r="AT246" s="152" t="s">
        <v>142</v>
      </c>
      <c r="AU246" s="152" t="s">
        <v>75</v>
      </c>
      <c r="AV246" s="11" t="s">
        <v>73</v>
      </c>
      <c r="AW246" s="11" t="s">
        <v>28</v>
      </c>
      <c r="AX246" s="11" t="s">
        <v>65</v>
      </c>
      <c r="AY246" s="152" t="s">
        <v>132</v>
      </c>
    </row>
    <row r="247" spans="2:65" s="11" customFormat="1">
      <c r="B247" s="150"/>
      <c r="D247" s="151" t="s">
        <v>142</v>
      </c>
      <c r="E247" s="152" t="s">
        <v>1</v>
      </c>
      <c r="F247" s="153" t="s">
        <v>825</v>
      </c>
      <c r="H247" s="152" t="s">
        <v>1</v>
      </c>
      <c r="I247" s="154"/>
      <c r="L247" s="150"/>
      <c r="M247" s="155"/>
      <c r="N247" s="156"/>
      <c r="O247" s="156"/>
      <c r="P247" s="156"/>
      <c r="Q247" s="156"/>
      <c r="R247" s="156"/>
      <c r="S247" s="156"/>
      <c r="T247" s="157"/>
      <c r="AT247" s="152" t="s">
        <v>142</v>
      </c>
      <c r="AU247" s="152" t="s">
        <v>75</v>
      </c>
      <c r="AV247" s="11" t="s">
        <v>73</v>
      </c>
      <c r="AW247" s="11" t="s">
        <v>28</v>
      </c>
      <c r="AX247" s="11" t="s">
        <v>65</v>
      </c>
      <c r="AY247" s="152" t="s">
        <v>132</v>
      </c>
    </row>
    <row r="248" spans="2:65" s="12" customFormat="1">
      <c r="B248" s="158"/>
      <c r="D248" s="151" t="s">
        <v>142</v>
      </c>
      <c r="E248" s="159" t="s">
        <v>1</v>
      </c>
      <c r="F248" s="160" t="s">
        <v>826</v>
      </c>
      <c r="H248" s="161">
        <v>78.849999999999994</v>
      </c>
      <c r="I248" s="162"/>
      <c r="L248" s="158"/>
      <c r="M248" s="163"/>
      <c r="N248" s="164"/>
      <c r="O248" s="164"/>
      <c r="P248" s="164"/>
      <c r="Q248" s="164"/>
      <c r="R248" s="164"/>
      <c r="S248" s="164"/>
      <c r="T248" s="165"/>
      <c r="AT248" s="159" t="s">
        <v>142</v>
      </c>
      <c r="AU248" s="159" t="s">
        <v>75</v>
      </c>
      <c r="AV248" s="12" t="s">
        <v>75</v>
      </c>
      <c r="AW248" s="12" t="s">
        <v>28</v>
      </c>
      <c r="AX248" s="12" t="s">
        <v>65</v>
      </c>
      <c r="AY248" s="159" t="s">
        <v>132</v>
      </c>
    </row>
    <row r="249" spans="2:65" s="12" customFormat="1">
      <c r="B249" s="158"/>
      <c r="D249" s="151" t="s">
        <v>142</v>
      </c>
      <c r="E249" s="159" t="s">
        <v>1</v>
      </c>
      <c r="F249" s="160" t="s">
        <v>827</v>
      </c>
      <c r="H249" s="161">
        <v>64.150000000000006</v>
      </c>
      <c r="I249" s="162"/>
      <c r="L249" s="158"/>
      <c r="M249" s="163"/>
      <c r="N249" s="164"/>
      <c r="O249" s="164"/>
      <c r="P249" s="164"/>
      <c r="Q249" s="164"/>
      <c r="R249" s="164"/>
      <c r="S249" s="164"/>
      <c r="T249" s="165"/>
      <c r="AT249" s="159" t="s">
        <v>142</v>
      </c>
      <c r="AU249" s="159" t="s">
        <v>75</v>
      </c>
      <c r="AV249" s="12" t="s">
        <v>75</v>
      </c>
      <c r="AW249" s="12" t="s">
        <v>28</v>
      </c>
      <c r="AX249" s="12" t="s">
        <v>65</v>
      </c>
      <c r="AY249" s="159" t="s">
        <v>132</v>
      </c>
    </row>
    <row r="250" spans="2:65" s="11" customFormat="1">
      <c r="B250" s="150"/>
      <c r="D250" s="151" t="s">
        <v>142</v>
      </c>
      <c r="E250" s="152" t="s">
        <v>1</v>
      </c>
      <c r="F250" s="153" t="s">
        <v>828</v>
      </c>
      <c r="H250" s="152" t="s">
        <v>1</v>
      </c>
      <c r="I250" s="154"/>
      <c r="L250" s="150"/>
      <c r="M250" s="155"/>
      <c r="N250" s="156"/>
      <c r="O250" s="156"/>
      <c r="P250" s="156"/>
      <c r="Q250" s="156"/>
      <c r="R250" s="156"/>
      <c r="S250" s="156"/>
      <c r="T250" s="157"/>
      <c r="AT250" s="152" t="s">
        <v>142</v>
      </c>
      <c r="AU250" s="152" t="s">
        <v>75</v>
      </c>
      <c r="AV250" s="11" t="s">
        <v>73</v>
      </c>
      <c r="AW250" s="11" t="s">
        <v>28</v>
      </c>
      <c r="AX250" s="11" t="s">
        <v>65</v>
      </c>
      <c r="AY250" s="152" t="s">
        <v>132</v>
      </c>
    </row>
    <row r="251" spans="2:65" s="12" customFormat="1">
      <c r="B251" s="158"/>
      <c r="D251" s="151" t="s">
        <v>142</v>
      </c>
      <c r="E251" s="159" t="s">
        <v>1</v>
      </c>
      <c r="F251" s="160" t="s">
        <v>829</v>
      </c>
      <c r="H251" s="161">
        <v>65.510000000000005</v>
      </c>
      <c r="I251" s="162"/>
      <c r="L251" s="158"/>
      <c r="M251" s="163"/>
      <c r="N251" s="164"/>
      <c r="O251" s="164"/>
      <c r="P251" s="164"/>
      <c r="Q251" s="164"/>
      <c r="R251" s="164"/>
      <c r="S251" s="164"/>
      <c r="T251" s="165"/>
      <c r="AT251" s="159" t="s">
        <v>142</v>
      </c>
      <c r="AU251" s="159" t="s">
        <v>75</v>
      </c>
      <c r="AV251" s="12" t="s">
        <v>75</v>
      </c>
      <c r="AW251" s="12" t="s">
        <v>28</v>
      </c>
      <c r="AX251" s="12" t="s">
        <v>65</v>
      </c>
      <c r="AY251" s="159" t="s">
        <v>132</v>
      </c>
    </row>
    <row r="252" spans="2:65" s="11" customFormat="1">
      <c r="B252" s="150"/>
      <c r="D252" s="151" t="s">
        <v>142</v>
      </c>
      <c r="E252" s="152" t="s">
        <v>1</v>
      </c>
      <c r="F252" s="153" t="s">
        <v>830</v>
      </c>
      <c r="H252" s="152" t="s">
        <v>1</v>
      </c>
      <c r="I252" s="154"/>
      <c r="L252" s="150"/>
      <c r="M252" s="155"/>
      <c r="N252" s="156"/>
      <c r="O252" s="156"/>
      <c r="P252" s="156"/>
      <c r="Q252" s="156"/>
      <c r="R252" s="156"/>
      <c r="S252" s="156"/>
      <c r="T252" s="157"/>
      <c r="AT252" s="152" t="s">
        <v>142</v>
      </c>
      <c r="AU252" s="152" t="s">
        <v>75</v>
      </c>
      <c r="AV252" s="11" t="s">
        <v>73</v>
      </c>
      <c r="AW252" s="11" t="s">
        <v>28</v>
      </c>
      <c r="AX252" s="11" t="s">
        <v>65</v>
      </c>
      <c r="AY252" s="152" t="s">
        <v>132</v>
      </c>
    </row>
    <row r="253" spans="2:65" s="12" customFormat="1">
      <c r="B253" s="158"/>
      <c r="D253" s="151" t="s">
        <v>142</v>
      </c>
      <c r="E253" s="159" t="s">
        <v>1</v>
      </c>
      <c r="F253" s="160" t="s">
        <v>831</v>
      </c>
      <c r="H253" s="161">
        <v>70.75</v>
      </c>
      <c r="I253" s="162"/>
      <c r="L253" s="158"/>
      <c r="M253" s="163"/>
      <c r="N253" s="164"/>
      <c r="O253" s="164"/>
      <c r="P253" s="164"/>
      <c r="Q253" s="164"/>
      <c r="R253" s="164"/>
      <c r="S253" s="164"/>
      <c r="T253" s="165"/>
      <c r="AT253" s="159" t="s">
        <v>142</v>
      </c>
      <c r="AU253" s="159" t="s">
        <v>75</v>
      </c>
      <c r="AV253" s="12" t="s">
        <v>75</v>
      </c>
      <c r="AW253" s="12" t="s">
        <v>28</v>
      </c>
      <c r="AX253" s="12" t="s">
        <v>65</v>
      </c>
      <c r="AY253" s="159" t="s">
        <v>132</v>
      </c>
    </row>
    <row r="254" spans="2:65" s="13" customFormat="1">
      <c r="B254" s="166"/>
      <c r="D254" s="151" t="s">
        <v>142</v>
      </c>
      <c r="E254" s="167" t="s">
        <v>1</v>
      </c>
      <c r="F254" s="168" t="s">
        <v>146</v>
      </c>
      <c r="H254" s="169">
        <v>699.42</v>
      </c>
      <c r="I254" s="170"/>
      <c r="L254" s="166"/>
      <c r="M254" s="171"/>
      <c r="N254" s="172"/>
      <c r="O254" s="172"/>
      <c r="P254" s="172"/>
      <c r="Q254" s="172"/>
      <c r="R254" s="172"/>
      <c r="S254" s="172"/>
      <c r="T254" s="173"/>
      <c r="AT254" s="167" t="s">
        <v>142</v>
      </c>
      <c r="AU254" s="167" t="s">
        <v>75</v>
      </c>
      <c r="AV254" s="13" t="s">
        <v>133</v>
      </c>
      <c r="AW254" s="13" t="s">
        <v>28</v>
      </c>
      <c r="AX254" s="13" t="s">
        <v>73</v>
      </c>
      <c r="AY254" s="167" t="s">
        <v>132</v>
      </c>
    </row>
    <row r="255" spans="2:65" s="10" customFormat="1" ht="22.9" customHeight="1">
      <c r="B255" s="124"/>
      <c r="D255" s="125" t="s">
        <v>64</v>
      </c>
      <c r="E255" s="135" t="s">
        <v>332</v>
      </c>
      <c r="F255" s="135" t="s">
        <v>333</v>
      </c>
      <c r="I255" s="127"/>
      <c r="J255" s="136">
        <f>BK255</f>
        <v>0</v>
      </c>
      <c r="L255" s="124"/>
      <c r="M255" s="129"/>
      <c r="N255" s="130"/>
      <c r="O255" s="130"/>
      <c r="P255" s="131">
        <f>SUM(P256:P263)</f>
        <v>0</v>
      </c>
      <c r="Q255" s="130"/>
      <c r="R255" s="131">
        <f>SUM(R256:R263)</f>
        <v>0</v>
      </c>
      <c r="S255" s="130"/>
      <c r="T255" s="132">
        <f>SUM(T256:T263)</f>
        <v>0</v>
      </c>
      <c r="AR255" s="125" t="s">
        <v>75</v>
      </c>
      <c r="AT255" s="133" t="s">
        <v>64</v>
      </c>
      <c r="AU255" s="133" t="s">
        <v>73</v>
      </c>
      <c r="AY255" s="125" t="s">
        <v>132</v>
      </c>
      <c r="BK255" s="134">
        <f>SUM(BK256:BK263)</f>
        <v>0</v>
      </c>
    </row>
    <row r="256" spans="2:65" s="1" customFormat="1" ht="16.5" customHeight="1">
      <c r="B256" s="137"/>
      <c r="C256" s="138" t="s">
        <v>334</v>
      </c>
      <c r="D256" s="138" t="s">
        <v>136</v>
      </c>
      <c r="E256" s="139" t="s">
        <v>335</v>
      </c>
      <c r="F256" s="140" t="s">
        <v>336</v>
      </c>
      <c r="G256" s="141" t="s">
        <v>152</v>
      </c>
      <c r="H256" s="142">
        <v>4.8</v>
      </c>
      <c r="I256" s="143"/>
      <c r="J256" s="144">
        <f>ROUND(I256*H256,2)</f>
        <v>0</v>
      </c>
      <c r="K256" s="140" t="s">
        <v>1</v>
      </c>
      <c r="L256" s="28"/>
      <c r="M256" s="145" t="s">
        <v>1</v>
      </c>
      <c r="N256" s="146" t="s">
        <v>36</v>
      </c>
      <c r="O256" s="47"/>
      <c r="P256" s="147">
        <f>O256*H256</f>
        <v>0</v>
      </c>
      <c r="Q256" s="147">
        <v>0</v>
      </c>
      <c r="R256" s="147">
        <f>Q256*H256</f>
        <v>0</v>
      </c>
      <c r="S256" s="147">
        <v>0</v>
      </c>
      <c r="T256" s="148">
        <f>S256*H256</f>
        <v>0</v>
      </c>
      <c r="AR256" s="16" t="s">
        <v>184</v>
      </c>
      <c r="AT256" s="16" t="s">
        <v>136</v>
      </c>
      <c r="AU256" s="16" t="s">
        <v>75</v>
      </c>
      <c r="AY256" s="16" t="s">
        <v>132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73</v>
      </c>
      <c r="BK256" s="149">
        <f>ROUND(I256*H256,2)</f>
        <v>0</v>
      </c>
      <c r="BL256" s="16" t="s">
        <v>184</v>
      </c>
      <c r="BM256" s="16" t="s">
        <v>337</v>
      </c>
    </row>
    <row r="257" spans="2:51" s="11" customFormat="1">
      <c r="B257" s="150"/>
      <c r="D257" s="151" t="s">
        <v>142</v>
      </c>
      <c r="E257" s="152" t="s">
        <v>1</v>
      </c>
      <c r="F257" s="153" t="s">
        <v>903</v>
      </c>
      <c r="H257" s="152" t="s">
        <v>1</v>
      </c>
      <c r="I257" s="154"/>
      <c r="L257" s="150"/>
      <c r="M257" s="155"/>
      <c r="N257" s="156"/>
      <c r="O257" s="156"/>
      <c r="P257" s="156"/>
      <c r="Q257" s="156"/>
      <c r="R257" s="156"/>
      <c r="S257" s="156"/>
      <c r="T257" s="157"/>
      <c r="AT257" s="152" t="s">
        <v>142</v>
      </c>
      <c r="AU257" s="152" t="s">
        <v>75</v>
      </c>
      <c r="AV257" s="11" t="s">
        <v>73</v>
      </c>
      <c r="AW257" s="11" t="s">
        <v>28</v>
      </c>
      <c r="AX257" s="11" t="s">
        <v>65</v>
      </c>
      <c r="AY257" s="152" t="s">
        <v>132</v>
      </c>
    </row>
    <row r="258" spans="2:51" s="11" customFormat="1">
      <c r="B258" s="150"/>
      <c r="D258" s="151" t="s">
        <v>142</v>
      </c>
      <c r="E258" s="152" t="s">
        <v>1</v>
      </c>
      <c r="F258" s="153" t="s">
        <v>330</v>
      </c>
      <c r="H258" s="152" t="s">
        <v>1</v>
      </c>
      <c r="I258" s="154"/>
      <c r="L258" s="150"/>
      <c r="M258" s="155"/>
      <c r="N258" s="156"/>
      <c r="O258" s="156"/>
      <c r="P258" s="156"/>
      <c r="Q258" s="156"/>
      <c r="R258" s="156"/>
      <c r="S258" s="156"/>
      <c r="T258" s="157"/>
      <c r="AT258" s="152" t="s">
        <v>142</v>
      </c>
      <c r="AU258" s="152" t="s">
        <v>75</v>
      </c>
      <c r="AV258" s="11" t="s">
        <v>73</v>
      </c>
      <c r="AW258" s="11" t="s">
        <v>28</v>
      </c>
      <c r="AX258" s="11" t="s">
        <v>65</v>
      </c>
      <c r="AY258" s="152" t="s">
        <v>132</v>
      </c>
    </row>
    <row r="259" spans="2:51" s="12" customFormat="1">
      <c r="B259" s="158"/>
      <c r="D259" s="151" t="s">
        <v>142</v>
      </c>
      <c r="E259" s="159" t="s">
        <v>1</v>
      </c>
      <c r="F259" s="160" t="s">
        <v>886</v>
      </c>
      <c r="H259" s="161">
        <v>2.4</v>
      </c>
      <c r="I259" s="162"/>
      <c r="L259" s="158"/>
      <c r="M259" s="163"/>
      <c r="N259" s="164"/>
      <c r="O259" s="164"/>
      <c r="P259" s="164"/>
      <c r="Q259" s="164"/>
      <c r="R259" s="164"/>
      <c r="S259" s="164"/>
      <c r="T259" s="165"/>
      <c r="AT259" s="159" t="s">
        <v>142</v>
      </c>
      <c r="AU259" s="159" t="s">
        <v>75</v>
      </c>
      <c r="AV259" s="12" t="s">
        <v>75</v>
      </c>
      <c r="AW259" s="12" t="s">
        <v>28</v>
      </c>
      <c r="AX259" s="12" t="s">
        <v>65</v>
      </c>
      <c r="AY259" s="159" t="s">
        <v>132</v>
      </c>
    </row>
    <row r="260" spans="2:51" s="11" customFormat="1">
      <c r="B260" s="150"/>
      <c r="D260" s="151" t="s">
        <v>142</v>
      </c>
      <c r="E260" s="152" t="s">
        <v>1</v>
      </c>
      <c r="F260" s="153" t="s">
        <v>887</v>
      </c>
      <c r="H260" s="152" t="s">
        <v>1</v>
      </c>
      <c r="I260" s="154"/>
      <c r="L260" s="150"/>
      <c r="M260" s="155"/>
      <c r="N260" s="156"/>
      <c r="O260" s="156"/>
      <c r="P260" s="156"/>
      <c r="Q260" s="156"/>
      <c r="R260" s="156"/>
      <c r="S260" s="156"/>
      <c r="T260" s="157"/>
      <c r="AT260" s="152" t="s">
        <v>142</v>
      </c>
      <c r="AU260" s="152" t="s">
        <v>75</v>
      </c>
      <c r="AV260" s="11" t="s">
        <v>73</v>
      </c>
      <c r="AW260" s="11" t="s">
        <v>28</v>
      </c>
      <c r="AX260" s="11" t="s">
        <v>65</v>
      </c>
      <c r="AY260" s="152" t="s">
        <v>132</v>
      </c>
    </row>
    <row r="261" spans="2:51" s="11" customFormat="1">
      <c r="B261" s="150"/>
      <c r="D261" s="151" t="s">
        <v>142</v>
      </c>
      <c r="E261" s="152" t="s">
        <v>1</v>
      </c>
      <c r="F261" s="153" t="s">
        <v>330</v>
      </c>
      <c r="H261" s="152" t="s">
        <v>1</v>
      </c>
      <c r="I261" s="154"/>
      <c r="L261" s="150"/>
      <c r="M261" s="155"/>
      <c r="N261" s="156"/>
      <c r="O261" s="156"/>
      <c r="P261" s="156"/>
      <c r="Q261" s="156"/>
      <c r="R261" s="156"/>
      <c r="S261" s="156"/>
      <c r="T261" s="157"/>
      <c r="AT261" s="152" t="s">
        <v>142</v>
      </c>
      <c r="AU261" s="152" t="s">
        <v>75</v>
      </c>
      <c r="AV261" s="11" t="s">
        <v>73</v>
      </c>
      <c r="AW261" s="11" t="s">
        <v>28</v>
      </c>
      <c r="AX261" s="11" t="s">
        <v>65</v>
      </c>
      <c r="AY261" s="152" t="s">
        <v>132</v>
      </c>
    </row>
    <row r="262" spans="2:51" s="12" customFormat="1">
      <c r="B262" s="158"/>
      <c r="D262" s="151" t="s">
        <v>142</v>
      </c>
      <c r="E262" s="159" t="s">
        <v>1</v>
      </c>
      <c r="F262" s="160" t="s">
        <v>886</v>
      </c>
      <c r="H262" s="161">
        <v>2.4</v>
      </c>
      <c r="I262" s="162"/>
      <c r="L262" s="158"/>
      <c r="M262" s="163"/>
      <c r="N262" s="164"/>
      <c r="O262" s="164"/>
      <c r="P262" s="164"/>
      <c r="Q262" s="164"/>
      <c r="R262" s="164"/>
      <c r="S262" s="164"/>
      <c r="T262" s="165"/>
      <c r="AT262" s="159" t="s">
        <v>142</v>
      </c>
      <c r="AU262" s="159" t="s">
        <v>75</v>
      </c>
      <c r="AV262" s="12" t="s">
        <v>75</v>
      </c>
      <c r="AW262" s="12" t="s">
        <v>28</v>
      </c>
      <c r="AX262" s="12" t="s">
        <v>65</v>
      </c>
      <c r="AY262" s="159" t="s">
        <v>132</v>
      </c>
    </row>
    <row r="263" spans="2:51" s="13" customFormat="1">
      <c r="B263" s="166"/>
      <c r="D263" s="151" t="s">
        <v>142</v>
      </c>
      <c r="E263" s="167" t="s">
        <v>1</v>
      </c>
      <c r="F263" s="168" t="s">
        <v>146</v>
      </c>
      <c r="H263" s="169">
        <v>4.8</v>
      </c>
      <c r="I263" s="170"/>
      <c r="L263" s="166"/>
      <c r="M263" s="185"/>
      <c r="N263" s="186"/>
      <c r="O263" s="186"/>
      <c r="P263" s="186"/>
      <c r="Q263" s="186"/>
      <c r="R263" s="186"/>
      <c r="S263" s="186"/>
      <c r="T263" s="187"/>
      <c r="AT263" s="167" t="s">
        <v>142</v>
      </c>
      <c r="AU263" s="167" t="s">
        <v>75</v>
      </c>
      <c r="AV263" s="13" t="s">
        <v>133</v>
      </c>
      <c r="AW263" s="13" t="s">
        <v>28</v>
      </c>
      <c r="AX263" s="13" t="s">
        <v>73</v>
      </c>
      <c r="AY263" s="167" t="s">
        <v>132</v>
      </c>
    </row>
    <row r="264" spans="2:51" s="1" customFormat="1" ht="6.95" customHeight="1">
      <c r="B264" s="37"/>
      <c r="C264" s="38"/>
      <c r="D264" s="38"/>
      <c r="E264" s="38"/>
      <c r="F264" s="38"/>
      <c r="G264" s="38"/>
      <c r="H264" s="38"/>
      <c r="I264" s="98"/>
      <c r="J264" s="38"/>
      <c r="K264" s="38"/>
      <c r="L264" s="28"/>
    </row>
  </sheetData>
  <autoFilter ref="C90:K263"/>
  <mergeCells count="12">
    <mergeCell ref="E50:H50"/>
    <mergeCell ref="E81:H81"/>
    <mergeCell ref="E83:H83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6"/>
  <sheetViews>
    <sheetView showGridLines="0" topLeftCell="A13" workbookViewId="0">
      <selection activeCell="J54" sqref="J54:J5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904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F15" s="204"/>
      <c r="G15" s="204"/>
      <c r="H15" s="204"/>
      <c r="I15" s="83" t="s">
        <v>25</v>
      </c>
      <c r="J15" s="16" t="s">
        <v>1</v>
      </c>
      <c r="L15" s="28"/>
    </row>
    <row r="16" spans="2:46" s="1" customFormat="1" ht="6.95" customHeight="1">
      <c r="B16" s="28"/>
      <c r="E16" s="204"/>
      <c r="F16" s="204"/>
      <c r="G16" s="204"/>
      <c r="H16" s="204"/>
      <c r="I16" s="82"/>
      <c r="L16" s="28"/>
    </row>
    <row r="17" spans="2:12" s="1" customFormat="1" ht="12" customHeight="1">
      <c r="B17" s="28"/>
      <c r="D17" s="25" t="s">
        <v>26</v>
      </c>
      <c r="E17" s="204"/>
      <c r="F17" s="204"/>
      <c r="G17" s="204"/>
      <c r="H17" s="204"/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E19" s="204"/>
      <c r="F19" s="204"/>
      <c r="G19" s="204"/>
      <c r="H19" s="204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E20" s="204"/>
      <c r="F20" s="204"/>
      <c r="G20" s="204"/>
      <c r="H20" s="204"/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F21" s="204"/>
      <c r="G21" s="204"/>
      <c r="H21" s="204"/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E22" s="204"/>
      <c r="F22" s="204"/>
      <c r="G22" s="204"/>
      <c r="H22" s="204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E23" s="204"/>
      <c r="F23" s="204"/>
      <c r="G23" s="204"/>
      <c r="H23" s="204"/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F24" s="204"/>
      <c r="G24" s="204"/>
      <c r="H24" s="204"/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ROUND((SUM(BE81:BE85)),  2)</f>
        <v>0</v>
      </c>
      <c r="I33" s="90">
        <v>0.21</v>
      </c>
      <c r="J33" s="89">
        <f>ROUND(((SUM(BE81:BE85))*I33),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ROUND((SUM(BF81:BF85)),  2)</f>
        <v>0</v>
      </c>
      <c r="I34" s="90">
        <v>0.15</v>
      </c>
      <c r="J34" s="89">
        <f>ROUND(((SUM(BF81:BF85))*I34),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ROUND((SUM(BG81:BG85)),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ROUND((SUM(BH81:BH85)),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ROUND((SUM(BI81:BI85)),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08 - SO 08- Vedlejší náklady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905</v>
      </c>
      <c r="E60" s="106"/>
      <c r="F60" s="106"/>
      <c r="G60" s="106"/>
      <c r="H60" s="106"/>
      <c r="I60" s="107"/>
      <c r="J60" s="108">
        <f>J82</f>
        <v>0</v>
      </c>
      <c r="L60" s="104"/>
    </row>
    <row r="61" spans="2:47" s="8" customFormat="1" ht="19.899999999999999" customHeight="1">
      <c r="B61" s="109"/>
      <c r="D61" s="110" t="s">
        <v>906</v>
      </c>
      <c r="E61" s="111"/>
      <c r="F61" s="111"/>
      <c r="G61" s="111"/>
      <c r="H61" s="111"/>
      <c r="I61" s="112"/>
      <c r="J61" s="113">
        <f>J83</f>
        <v>0</v>
      </c>
      <c r="L61" s="109"/>
    </row>
    <row r="62" spans="2:47" s="1" customFormat="1" ht="21.75" customHeight="1">
      <c r="B62" s="28"/>
      <c r="I62" s="82"/>
      <c r="L62" s="28"/>
    </row>
    <row r="63" spans="2:47" s="1" customFormat="1" ht="6.95" customHeight="1">
      <c r="B63" s="37"/>
      <c r="C63" s="38"/>
      <c r="D63" s="38"/>
      <c r="E63" s="38"/>
      <c r="F63" s="38"/>
      <c r="G63" s="38"/>
      <c r="H63" s="38"/>
      <c r="I63" s="98"/>
      <c r="J63" s="38"/>
      <c r="K63" s="38"/>
      <c r="L63" s="28"/>
    </row>
    <row r="67" spans="2:20" s="1" customFormat="1" ht="6.95" customHeight="1">
      <c r="B67" s="39"/>
      <c r="C67" s="40"/>
      <c r="D67" s="40"/>
      <c r="E67" s="40"/>
      <c r="F67" s="40"/>
      <c r="G67" s="40"/>
      <c r="H67" s="40"/>
      <c r="I67" s="99"/>
      <c r="J67" s="40"/>
      <c r="K67" s="40"/>
      <c r="L67" s="28"/>
    </row>
    <row r="68" spans="2:20" s="1" customFormat="1" ht="24.95" customHeight="1">
      <c r="B68" s="28"/>
      <c r="C68" s="20" t="s">
        <v>117</v>
      </c>
      <c r="I68" s="82"/>
      <c r="L68" s="28"/>
    </row>
    <row r="69" spans="2:20" s="1" customFormat="1" ht="6.95" customHeight="1">
      <c r="B69" s="28"/>
      <c r="I69" s="82"/>
      <c r="L69" s="28"/>
    </row>
    <row r="70" spans="2:20" s="1" customFormat="1" ht="12" customHeight="1">
      <c r="B70" s="28"/>
      <c r="C70" s="25" t="s">
        <v>16</v>
      </c>
      <c r="I70" s="82"/>
      <c r="L70" s="28"/>
    </row>
    <row r="71" spans="2:20" s="1" customFormat="1" ht="16.5" customHeight="1">
      <c r="B71" s="28"/>
      <c r="E71" s="258" t="str">
        <f>E7</f>
        <v>SOB Křižanovice, oprava objektu č.p. 35</v>
      </c>
      <c r="F71" s="259"/>
      <c r="G71" s="259"/>
      <c r="H71" s="259"/>
      <c r="I71" s="82"/>
      <c r="L71" s="28"/>
    </row>
    <row r="72" spans="2:20" s="1" customFormat="1" ht="12" customHeight="1">
      <c r="B72" s="28"/>
      <c r="C72" s="25" t="s">
        <v>98</v>
      </c>
      <c r="I72" s="82"/>
      <c r="L72" s="28"/>
    </row>
    <row r="73" spans="2:20" s="1" customFormat="1" ht="16.5" customHeight="1">
      <c r="B73" s="28"/>
      <c r="E73" s="246" t="str">
        <f>E9</f>
        <v>08 - SO 08- Vedlejší náklady</v>
      </c>
      <c r="F73" s="257"/>
      <c r="G73" s="257"/>
      <c r="H73" s="257"/>
      <c r="I73" s="82"/>
      <c r="L73" s="28"/>
    </row>
    <row r="74" spans="2:20" s="1" customFormat="1" ht="6.95" customHeight="1">
      <c r="B74" s="28"/>
      <c r="I74" s="82"/>
      <c r="L74" s="28"/>
    </row>
    <row r="75" spans="2:20" s="1" customFormat="1" ht="12" customHeight="1">
      <c r="B75" s="28"/>
      <c r="C75" s="25" t="s">
        <v>19</v>
      </c>
      <c r="F75" s="16" t="str">
        <f>F12</f>
        <v>Křižanovice</v>
      </c>
      <c r="I75" s="83" t="s">
        <v>21</v>
      </c>
      <c r="J75" s="44" t="str">
        <f>IF(J12="","",J12)</f>
        <v>8. 1. 2019</v>
      </c>
      <c r="L75" s="28"/>
    </row>
    <row r="76" spans="2:20" s="1" customFormat="1" ht="6.95" customHeight="1">
      <c r="B76" s="28"/>
      <c r="I76" s="82"/>
      <c r="L76" s="28"/>
    </row>
    <row r="77" spans="2:20" s="1" customFormat="1" ht="13.7" customHeight="1">
      <c r="B77" s="28"/>
      <c r="C77" s="25" t="s">
        <v>23</v>
      </c>
      <c r="F77" s="16" t="str">
        <f>E15</f>
        <v>Povodí Labe, státní podnik, Víta Nejedlého 951, 500 03 Hradec Králové</v>
      </c>
      <c r="I77" s="83" t="s">
        <v>27</v>
      </c>
      <c r="J77" s="26" t="str">
        <f>E21</f>
        <v>Ing. Vladimír Zevl, Dolní Roveň 281, 533 71 Dolní Roveň</v>
      </c>
      <c r="L77" s="28"/>
    </row>
    <row r="78" spans="2:20" s="1" customFormat="1" ht="13.7" customHeight="1">
      <c r="B78" s="28"/>
      <c r="C78" s="25" t="s">
        <v>26</v>
      </c>
      <c r="F78" s="16" t="str">
        <f>IF(E18="","",E18)</f>
        <v>Bude vybrán na základě výběrového řízení</v>
      </c>
      <c r="I78" s="83" t="s">
        <v>29</v>
      </c>
      <c r="J78" s="26" t="str">
        <f>E24</f>
        <v>Jitka Sládková, Severjižní 274, 533 72 Moravany</v>
      </c>
      <c r="L78" s="28"/>
    </row>
    <row r="79" spans="2:20" s="1" customFormat="1" ht="10.35" customHeight="1">
      <c r="B79" s="28"/>
      <c r="I79" s="82"/>
      <c r="L79" s="28"/>
    </row>
    <row r="80" spans="2:20" s="9" customFormat="1" ht="29.25" customHeight="1">
      <c r="B80" s="114"/>
      <c r="C80" s="115" t="s">
        <v>118</v>
      </c>
      <c r="D80" s="116" t="s">
        <v>50</v>
      </c>
      <c r="E80" s="116" t="s">
        <v>46</v>
      </c>
      <c r="F80" s="116" t="s">
        <v>47</v>
      </c>
      <c r="G80" s="116" t="s">
        <v>119</v>
      </c>
      <c r="H80" s="116" t="s">
        <v>120</v>
      </c>
      <c r="I80" s="117" t="s">
        <v>121</v>
      </c>
      <c r="J80" s="118" t="s">
        <v>102</v>
      </c>
      <c r="K80" s="119" t="s">
        <v>122</v>
      </c>
      <c r="L80" s="114"/>
      <c r="M80" s="51" t="s">
        <v>1</v>
      </c>
      <c r="N80" s="52" t="s">
        <v>35</v>
      </c>
      <c r="O80" s="52" t="s">
        <v>123</v>
      </c>
      <c r="P80" s="52" t="s">
        <v>124</v>
      </c>
      <c r="Q80" s="52" t="s">
        <v>125</v>
      </c>
      <c r="R80" s="52" t="s">
        <v>126</v>
      </c>
      <c r="S80" s="52" t="s">
        <v>127</v>
      </c>
      <c r="T80" s="53" t="s">
        <v>128</v>
      </c>
    </row>
    <row r="81" spans="2:65" s="1" customFormat="1" ht="22.9" customHeight="1">
      <c r="B81" s="28"/>
      <c r="C81" s="56" t="s">
        <v>129</v>
      </c>
      <c r="I81" s="82"/>
      <c r="J81" s="120">
        <f>BK81</f>
        <v>0</v>
      </c>
      <c r="L81" s="28"/>
      <c r="M81" s="54"/>
      <c r="N81" s="45"/>
      <c r="O81" s="45"/>
      <c r="P81" s="121">
        <f>P82</f>
        <v>0</v>
      </c>
      <c r="Q81" s="45"/>
      <c r="R81" s="121">
        <f>R82</f>
        <v>0</v>
      </c>
      <c r="S81" s="45"/>
      <c r="T81" s="122">
        <f>T82</f>
        <v>0</v>
      </c>
      <c r="AT81" s="16" t="s">
        <v>64</v>
      </c>
      <c r="AU81" s="16" t="s">
        <v>104</v>
      </c>
      <c r="BK81" s="123">
        <f>BK82</f>
        <v>0</v>
      </c>
    </row>
    <row r="82" spans="2:65" s="10" customFormat="1" ht="25.9" customHeight="1">
      <c r="B82" s="124"/>
      <c r="D82" s="125" t="s">
        <v>64</v>
      </c>
      <c r="E82" s="126" t="s">
        <v>907</v>
      </c>
      <c r="F82" s="126" t="s">
        <v>908</v>
      </c>
      <c r="I82" s="127"/>
      <c r="J82" s="128">
        <f>BK82</f>
        <v>0</v>
      </c>
      <c r="L82" s="124"/>
      <c r="M82" s="129"/>
      <c r="N82" s="130"/>
      <c r="O82" s="130"/>
      <c r="P82" s="131">
        <f>P83</f>
        <v>0</v>
      </c>
      <c r="Q82" s="130"/>
      <c r="R82" s="131">
        <f>R83</f>
        <v>0</v>
      </c>
      <c r="S82" s="130"/>
      <c r="T82" s="132">
        <f>T83</f>
        <v>0</v>
      </c>
      <c r="AR82" s="125" t="s">
        <v>135</v>
      </c>
      <c r="AT82" s="133" t="s">
        <v>64</v>
      </c>
      <c r="AU82" s="133" t="s">
        <v>65</v>
      </c>
      <c r="AY82" s="125" t="s">
        <v>132</v>
      </c>
      <c r="BK82" s="134">
        <f>BK83</f>
        <v>0</v>
      </c>
    </row>
    <row r="83" spans="2:65" s="10" customFormat="1" ht="22.9" customHeight="1">
      <c r="B83" s="124"/>
      <c r="D83" s="125" t="s">
        <v>64</v>
      </c>
      <c r="E83" s="135" t="s">
        <v>909</v>
      </c>
      <c r="F83" s="135" t="s">
        <v>910</v>
      </c>
      <c r="I83" s="127"/>
      <c r="J83" s="136">
        <f>BK83</f>
        <v>0</v>
      </c>
      <c r="L83" s="124"/>
      <c r="M83" s="129"/>
      <c r="N83" s="130"/>
      <c r="O83" s="130"/>
      <c r="P83" s="131">
        <f>SUM(P84:P85)</f>
        <v>0</v>
      </c>
      <c r="Q83" s="130"/>
      <c r="R83" s="131">
        <f>SUM(R84:R85)</f>
        <v>0</v>
      </c>
      <c r="S83" s="130"/>
      <c r="T83" s="132">
        <f>SUM(T84:T85)</f>
        <v>0</v>
      </c>
      <c r="AR83" s="125" t="s">
        <v>135</v>
      </c>
      <c r="AT83" s="133" t="s">
        <v>64</v>
      </c>
      <c r="AU83" s="133" t="s">
        <v>73</v>
      </c>
      <c r="AY83" s="125" t="s">
        <v>132</v>
      </c>
      <c r="BK83" s="134">
        <f>SUM(BK84:BK85)</f>
        <v>0</v>
      </c>
    </row>
    <row r="84" spans="2:65" s="1" customFormat="1" ht="16.5" customHeight="1">
      <c r="B84" s="137"/>
      <c r="C84" s="138" t="s">
        <v>911</v>
      </c>
      <c r="D84" s="138" t="s">
        <v>136</v>
      </c>
      <c r="E84" s="139" t="s">
        <v>912</v>
      </c>
      <c r="F84" s="140" t="s">
        <v>913</v>
      </c>
      <c r="G84" s="141" t="s">
        <v>914</v>
      </c>
      <c r="H84" s="142">
        <v>1</v>
      </c>
      <c r="I84" s="143"/>
      <c r="J84" s="144">
        <f>ROUND(I84*H84,2)</f>
        <v>0</v>
      </c>
      <c r="K84" s="140" t="s">
        <v>140</v>
      </c>
      <c r="L84" s="28"/>
      <c r="M84" s="145" t="s">
        <v>1</v>
      </c>
      <c r="N84" s="146" t="s">
        <v>36</v>
      </c>
      <c r="O84" s="47"/>
      <c r="P84" s="147">
        <f>O84*H84</f>
        <v>0</v>
      </c>
      <c r="Q84" s="147">
        <v>0</v>
      </c>
      <c r="R84" s="147">
        <f>Q84*H84</f>
        <v>0</v>
      </c>
      <c r="S84" s="147">
        <v>0</v>
      </c>
      <c r="T84" s="148">
        <f>S84*H84</f>
        <v>0</v>
      </c>
      <c r="AR84" s="16" t="s">
        <v>915</v>
      </c>
      <c r="AT84" s="16" t="s">
        <v>136</v>
      </c>
      <c r="AU84" s="16" t="s">
        <v>75</v>
      </c>
      <c r="AY84" s="16" t="s">
        <v>132</v>
      </c>
      <c r="BE84" s="149">
        <f>IF(N84="základní",J84,0)</f>
        <v>0</v>
      </c>
      <c r="BF84" s="149">
        <f>IF(N84="snížená",J84,0)</f>
        <v>0</v>
      </c>
      <c r="BG84" s="149">
        <f>IF(N84="zákl. přenesená",J84,0)</f>
        <v>0</v>
      </c>
      <c r="BH84" s="149">
        <f>IF(N84="sníž. přenesená",J84,0)</f>
        <v>0</v>
      </c>
      <c r="BI84" s="149">
        <f>IF(N84="nulová",J84,0)</f>
        <v>0</v>
      </c>
      <c r="BJ84" s="16" t="s">
        <v>73</v>
      </c>
      <c r="BK84" s="149">
        <f>ROUND(I84*H84,2)</f>
        <v>0</v>
      </c>
      <c r="BL84" s="16" t="s">
        <v>915</v>
      </c>
      <c r="BM84" s="16" t="s">
        <v>916</v>
      </c>
    </row>
    <row r="85" spans="2:65" s="1" customFormat="1" ht="16.5" customHeight="1">
      <c r="B85" s="137"/>
      <c r="C85" s="138" t="s">
        <v>917</v>
      </c>
      <c r="D85" s="138" t="s">
        <v>136</v>
      </c>
      <c r="E85" s="139" t="s">
        <v>918</v>
      </c>
      <c r="F85" s="140" t="s">
        <v>919</v>
      </c>
      <c r="G85" s="141" t="s">
        <v>914</v>
      </c>
      <c r="H85" s="142">
        <v>1</v>
      </c>
      <c r="I85" s="143"/>
      <c r="J85" s="144">
        <f>ROUND(I85*H85,2)</f>
        <v>0</v>
      </c>
      <c r="K85" s="140" t="s">
        <v>140</v>
      </c>
      <c r="L85" s="28"/>
      <c r="M85" s="188" t="s">
        <v>1</v>
      </c>
      <c r="N85" s="189" t="s">
        <v>36</v>
      </c>
      <c r="O85" s="190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AR85" s="16" t="s">
        <v>915</v>
      </c>
      <c r="AT85" s="16" t="s">
        <v>136</v>
      </c>
      <c r="AU85" s="16" t="s">
        <v>75</v>
      </c>
      <c r="AY85" s="16" t="s">
        <v>132</v>
      </c>
      <c r="BE85" s="149">
        <f>IF(N85="základní",J85,0)</f>
        <v>0</v>
      </c>
      <c r="BF85" s="149">
        <f>IF(N85="snížená",J85,0)</f>
        <v>0</v>
      </c>
      <c r="BG85" s="149">
        <f>IF(N85="zákl. přenesená",J85,0)</f>
        <v>0</v>
      </c>
      <c r="BH85" s="149">
        <f>IF(N85="sníž. přenesená",J85,0)</f>
        <v>0</v>
      </c>
      <c r="BI85" s="149">
        <f>IF(N85="nulová",J85,0)</f>
        <v>0</v>
      </c>
      <c r="BJ85" s="16" t="s">
        <v>73</v>
      </c>
      <c r="BK85" s="149">
        <f>ROUND(I85*H85,2)</f>
        <v>0</v>
      </c>
      <c r="BL85" s="16" t="s">
        <v>915</v>
      </c>
      <c r="BM85" s="16" t="s">
        <v>920</v>
      </c>
    </row>
    <row r="86" spans="2:65" s="1" customFormat="1" ht="6.95" customHeight="1">
      <c r="B86" s="37"/>
      <c r="C86" s="38"/>
      <c r="D86" s="38"/>
      <c r="E86" s="38"/>
      <c r="F86" s="38"/>
      <c r="G86" s="38"/>
      <c r="H86" s="38"/>
      <c r="I86" s="98"/>
      <c r="J86" s="38"/>
      <c r="K86" s="38"/>
      <c r="L86" s="28"/>
    </row>
  </sheetData>
  <autoFilter ref="C80:K85"/>
  <mergeCells count="12">
    <mergeCell ref="E50:H50"/>
    <mergeCell ref="E71:H71"/>
    <mergeCell ref="E73:H73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SO 01- Opravy  římsy...</vt:lpstr>
      <vt:lpstr>02 - SO 02- Výměna stáv. ...</vt:lpstr>
      <vt:lpstr>03 - SO 03- Opravy podlah...</vt:lpstr>
      <vt:lpstr>04 - SO 04- Opravy bočníc...</vt:lpstr>
      <vt:lpstr>05 - SO 05- Zateplení obv...</vt:lpstr>
      <vt:lpstr>06 - SO 06-Zateplení podl...</vt:lpstr>
      <vt:lpstr>07 - SO 07 opravy omítek ...</vt:lpstr>
      <vt:lpstr>08 - SO 08- Vedlejší náklady</vt:lpstr>
      <vt:lpstr>'01 - SO 01- Opravy  římsy...'!Názvy_tisku</vt:lpstr>
      <vt:lpstr>'02 - SO 02- Výměna stáv. ...'!Názvy_tisku</vt:lpstr>
      <vt:lpstr>'03 - SO 03- Opravy podlah...'!Názvy_tisku</vt:lpstr>
      <vt:lpstr>'04 - SO 04- Opravy bočníc...'!Názvy_tisku</vt:lpstr>
      <vt:lpstr>'05 - SO 05- Zateplení obv...'!Názvy_tisku</vt:lpstr>
      <vt:lpstr>'06 - SO 06-Zateplení podl...'!Názvy_tisku</vt:lpstr>
      <vt:lpstr>'07 - SO 07 opravy omítek ...'!Názvy_tisku</vt:lpstr>
      <vt:lpstr>'08 - SO 08- Vedlejší náklady'!Názvy_tisku</vt:lpstr>
      <vt:lpstr>'Rekapitulace stavby'!Názvy_tisku</vt:lpstr>
      <vt:lpstr>'01 - SO 01- Opravy  římsy...'!Oblast_tisku</vt:lpstr>
      <vt:lpstr>'02 - SO 02- Výměna stáv. ...'!Oblast_tisku</vt:lpstr>
      <vt:lpstr>'03 - SO 03- Opravy podlah...'!Oblast_tisku</vt:lpstr>
      <vt:lpstr>'04 - SO 04- Opravy bočníc...'!Oblast_tisku</vt:lpstr>
      <vt:lpstr>'05 - SO 05- Zateplení obv...'!Oblast_tisku</vt:lpstr>
      <vt:lpstr>'06 - SO 06-Zateplení podl...'!Oblast_tisku</vt:lpstr>
      <vt:lpstr>'07 - SO 07 opravy omítek ...'!Oblast_tisku</vt:lpstr>
      <vt:lpstr>'08 - SO 08- Vedlejší náklady'!Oblast_tisku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Karel Koudela</cp:lastModifiedBy>
  <cp:lastPrinted>2019-01-19T12:20:47Z</cp:lastPrinted>
  <dcterms:created xsi:type="dcterms:W3CDTF">2019-01-21T18:18:04Z</dcterms:created>
  <dcterms:modified xsi:type="dcterms:W3CDTF">2019-02-19T06:03:15Z</dcterms:modified>
</cp:coreProperties>
</file>